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9180" activeTab="2"/>
  </bookViews>
  <sheets>
    <sheet name="IZRAČUN VIŠE ŠKOLA" sheetId="1" r:id="rId1"/>
    <sheet name="IZRAČUN NEPUNA" sheetId="2" r:id="rId2"/>
    <sheet name="ZADUŽENJA_IZMJENE PRAV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Cukelj</author>
  </authors>
  <commentList>
    <comment ref="L37" authorId="0">
      <text>
        <r>
          <rPr>
            <b/>
            <sz val="12"/>
            <rFont val="Tahoma"/>
            <family val="2"/>
          </rPr>
          <t xml:space="preserve">Izmjenom zaduženja mijenjat će se broj sati u recima označenim žutom bojom. Zbroj broja sati NO-OR i ukupno tjedno zaduženje mora biti u skladu s propisanim (22/23/24).
Broj sati redovite nastave ne može biti manji od propisanog za jednog ili jedinog učitelja u školi (16/17/18).
</t>
        </r>
      </text>
    </comment>
    <comment ref="L55" authorId="0">
      <text>
        <r>
          <rPr>
            <b/>
            <sz val="10"/>
            <rFont val="Tahoma"/>
            <family val="2"/>
          </rPr>
          <t>Vrijednosti su zaokružene zbog usklađivanja i izdavanja rješenja.</t>
        </r>
      </text>
    </comment>
    <comment ref="F56" authorId="0">
      <text>
        <r>
          <rPr>
            <b/>
            <sz val="10"/>
            <rFont val="Tahoma"/>
            <family val="2"/>
          </rPr>
          <t>Vrijednosti su zaokružene zbog usklađivanja i izdavanja rješenja  (u redku 56 i 57).</t>
        </r>
      </text>
    </comment>
    <comment ref="L49" authorId="0">
      <text>
        <r>
          <rPr>
            <b/>
            <sz val="10"/>
            <rFont val="Tahoma"/>
            <family val="2"/>
          </rPr>
          <t>Ako učitelj nije zadužen dovoljnim brojem sati drugim poslovima iz čl. 8., čl. 14. i KO,  broj sati u retku 49 neće biti točan (22/23/24) te zaduženje treba mijenjati.</t>
        </r>
      </text>
    </comment>
  </commentList>
</comments>
</file>

<file path=xl/sharedStrings.xml><?xml version="1.0" encoding="utf-8"?>
<sst xmlns="http://schemas.openxmlformats.org/spreadsheetml/2006/main" count="448" uniqueCount="255">
  <si>
    <t>NEPOSREDNI ODGOJNO OBRAZOVNI RAD</t>
  </si>
  <si>
    <t>TZK</t>
  </si>
  <si>
    <t>ostali poslovi razrednika</t>
  </si>
  <si>
    <t>Redovna nastava</t>
  </si>
  <si>
    <t>Izborna nastava</t>
  </si>
  <si>
    <t>Razredništvo</t>
  </si>
  <si>
    <t>DOP</t>
  </si>
  <si>
    <t>DOD</t>
  </si>
  <si>
    <t>INA</t>
  </si>
  <si>
    <t>Satničar</t>
  </si>
  <si>
    <t>Voditelj smjene</t>
  </si>
  <si>
    <t>Voditelj PŠ</t>
  </si>
  <si>
    <t>Ukupno TJEDNO RADNO VRIJEME</t>
  </si>
  <si>
    <t>Ukupno ostali i posebni poslovi</t>
  </si>
  <si>
    <t>B</t>
  </si>
  <si>
    <t>Ostalo</t>
  </si>
  <si>
    <t>Međunarodni projekt</t>
  </si>
  <si>
    <t>Čl. 7. i 8.</t>
  </si>
  <si>
    <t xml:space="preserve">Čl. 14. </t>
  </si>
  <si>
    <t>Nastavni predmet/i koje poučava (primjeri mogućih zaduženja sukladno članicma iz stupca AF)</t>
  </si>
  <si>
    <t>Ime i prezime učitelja/učiteljice</t>
  </si>
  <si>
    <t>Podaci o učitelju/učiteljici predmetne nastave</t>
  </si>
  <si>
    <t>RADNO VRIJEME izračunato sukladno čl. 13. st. 3. (22/23/24)</t>
  </si>
  <si>
    <t>C</t>
  </si>
  <si>
    <t>Ostali poslovi razrednika</t>
  </si>
  <si>
    <t>Geografija</t>
  </si>
  <si>
    <t>Fizika</t>
  </si>
  <si>
    <t>KU</t>
  </si>
  <si>
    <t>Razredništvo (upisati RO)</t>
  </si>
  <si>
    <t>Razredi za koje je zadužen (upisati RO)</t>
  </si>
  <si>
    <t>Redovita nastava</t>
  </si>
  <si>
    <t>UKUPNO TJEDNO ZADUŽENJE</t>
  </si>
  <si>
    <t xml:space="preserve">nepuno </t>
  </si>
  <si>
    <t>HRVATSKI JEZIK</t>
  </si>
  <si>
    <t>UNUPNO DRUGI NO-OR</t>
  </si>
  <si>
    <t>Pravo na drugi N-OOR</t>
  </si>
  <si>
    <t>MATEMATIKA</t>
  </si>
  <si>
    <t xml:space="preserve">puno </t>
  </si>
  <si>
    <t>puno</t>
  </si>
  <si>
    <t>Likovna kultura</t>
  </si>
  <si>
    <t>Glazbena kultura</t>
  </si>
  <si>
    <t>Priroda i Biologija</t>
  </si>
  <si>
    <t xml:space="preserve">Povijest </t>
  </si>
  <si>
    <t>A (Redovita, izborna nastava, razredništvo, posebna prava iz KU )</t>
  </si>
  <si>
    <t xml:space="preserve">Čl. 5. st. 1. toč. 1.1.a) </t>
  </si>
  <si>
    <t xml:space="preserve"> OSTALI POSLOVI</t>
  </si>
  <si>
    <t>D</t>
  </si>
  <si>
    <t>E</t>
  </si>
  <si>
    <t>Za svakog učitelja ovise o zaduženju  A i B</t>
  </si>
  <si>
    <t>Čl. 1.</t>
  </si>
  <si>
    <t>F</t>
  </si>
  <si>
    <t>C+ D +E</t>
  </si>
  <si>
    <t>Ukupno NO-OR</t>
  </si>
  <si>
    <t>5.a</t>
  </si>
  <si>
    <t>Ukupno tjedno zaduženje za nepuno radno vrijeme</t>
  </si>
  <si>
    <t>Ukupno ostali poslovi za puno radno vrijeme</t>
  </si>
  <si>
    <t>Zaduženje u NO-OR</t>
  </si>
  <si>
    <t>HJ, M, LK, GK, TK  (min. 16 sati - stupac K - automatski se zbraja)</t>
  </si>
  <si>
    <t>Strani jezik min. 17 sati (stupac K)</t>
  </si>
  <si>
    <t>HJ, M, LK, GK, TK - 22 sata NO-OR (stupac Z - automatski se zbraja)</t>
  </si>
  <si>
    <t>Strani jezik 23 sata  (stupac Z)</t>
  </si>
  <si>
    <t>Ostali predmeti 24 (stupac Z)</t>
  </si>
  <si>
    <t>RAZREDNA NASTAVA</t>
  </si>
  <si>
    <t>PRIJEDLOG TJEDNIH RADNIH OBVEZA UČITELJA I STRUČNIH SURADNIKA U OSNOVNOJ ŠKOLI:</t>
  </si>
  <si>
    <t>Naziv osnovne škole:</t>
  </si>
  <si>
    <t>Šifra škole:</t>
  </si>
  <si>
    <t>Adresa škole:</t>
  </si>
  <si>
    <t>Ravnatelj:</t>
  </si>
  <si>
    <t>Broj područnih škola:</t>
  </si>
  <si>
    <t>Županija:</t>
  </si>
  <si>
    <t>Broj razrednih odjela RN</t>
  </si>
  <si>
    <t>2014./2015.</t>
  </si>
  <si>
    <t xml:space="preserve">Priprema </t>
  </si>
  <si>
    <t>UKUPNO NO-OR</t>
  </si>
  <si>
    <t xml:space="preserve">KONTROLA za PN </t>
  </si>
  <si>
    <t>HJ,M,LK, GK,TK, M</t>
  </si>
  <si>
    <t>SJ</t>
  </si>
  <si>
    <t>2 sata</t>
  </si>
  <si>
    <t>Optimalan broj sati</t>
  </si>
  <si>
    <t>Sati redovite nastave</t>
  </si>
  <si>
    <t>Čl. 40. i 52. KU</t>
  </si>
  <si>
    <t>Ukupno</t>
  </si>
  <si>
    <t>Čl. 8. Pravilnika</t>
  </si>
  <si>
    <t xml:space="preserve">Ukupno </t>
  </si>
  <si>
    <t>Ukupno NO-O rad</t>
  </si>
  <si>
    <t>Pripreme</t>
  </si>
  <si>
    <t>Ostali poslovi</t>
  </si>
  <si>
    <t>Ukupno ostali poslovi</t>
  </si>
  <si>
    <t>Zaduženje</t>
  </si>
  <si>
    <t>PSP</t>
  </si>
  <si>
    <t>UKUPNO</t>
  </si>
  <si>
    <t>Zbor i/ili orkestar</t>
  </si>
  <si>
    <t>Vizualni identitet škole</t>
  </si>
  <si>
    <t>Sportski klub/društvo</t>
  </si>
  <si>
    <t>Klub mladih tehničara</t>
  </si>
  <si>
    <t>Učenička zadruga</t>
  </si>
  <si>
    <t>ŽSV</t>
  </si>
  <si>
    <t>Član stručnog povjerenstva</t>
  </si>
  <si>
    <t>Plivanje/Kinezioter. rad</t>
  </si>
  <si>
    <t>Administrator e-Matice i/li dnevnika</t>
  </si>
  <si>
    <t>Povjerenik zaštite na radu</t>
  </si>
  <si>
    <t>Bonus  više od 35 g.</t>
  </si>
  <si>
    <t>Čl. 13. st. 2.</t>
  </si>
  <si>
    <t>Čl. 13. st. 7.</t>
  </si>
  <si>
    <t>Radnički vijećnik ili sindikalni povjerenik</t>
  </si>
  <si>
    <t xml:space="preserve">Radnički viječnik ili sindikalni povjerenik </t>
  </si>
  <si>
    <t>Ostali prtedmeti min. 18 sati (stupac K)</t>
  </si>
  <si>
    <t xml:space="preserve">Bonus </t>
  </si>
  <si>
    <t>Čl. 14. drugi poslovi</t>
  </si>
  <si>
    <t>Čl. 13. st. 7. drugi poslovi</t>
  </si>
  <si>
    <t>Rad u drugoj školi</t>
  </si>
  <si>
    <t>Ime škole</t>
  </si>
  <si>
    <t>Zaduženja po čl. 14.</t>
  </si>
  <si>
    <t>Mjesto</t>
  </si>
  <si>
    <t>Redovita nastava (čl. 13.)</t>
  </si>
  <si>
    <t>Ukupno tjedno zaduženje</t>
  </si>
  <si>
    <t>Rad u trećoj školi</t>
  </si>
  <si>
    <t>Više škola</t>
  </si>
  <si>
    <t>RAD NA VIŠE ŠKOLA</t>
  </si>
  <si>
    <t xml:space="preserve">Napomena: Broj sati upisuje se u plave stupce. </t>
  </si>
  <si>
    <t>Zaduženje u više škola</t>
  </si>
  <si>
    <t>IZRAČUN ZA RAD U VIŠE ŠKOLA</t>
  </si>
  <si>
    <t>ŠKOLE</t>
  </si>
  <si>
    <t>UKUPNO U SVIM ŠKOLAMA</t>
  </si>
  <si>
    <t>za 20 sati     NO-OR-a</t>
  </si>
  <si>
    <t>za 23 sati     NO-OR-a</t>
  </si>
  <si>
    <t>za 24 sati     NO-OR-a</t>
  </si>
  <si>
    <t>Ukupno čl. 8 i čl. 14.</t>
  </si>
  <si>
    <t>Ukupno čl. 8 i čl. 14. i KU</t>
  </si>
  <si>
    <t>Broj sati upisujte samo u plave retke i stupce, ali vodite računa o predmetu kojeg učitelj poučava. Zbog kontrole možete podatke provjeriti i u drugoj tablici.</t>
  </si>
  <si>
    <t>Tablica 2. Provjere broja sati za pravo na puno radno vrijeme</t>
  </si>
  <si>
    <t>Tablica 1. Izračun zaduženja za rad u više škola</t>
  </si>
  <si>
    <t>Osnovna škola Julija Benešića</t>
  </si>
  <si>
    <t>Ilok, Trg Svetog Ivana Kapistrana 1</t>
  </si>
  <si>
    <t>Vukovarsko-srijemska</t>
  </si>
  <si>
    <t>16-426-001</t>
  </si>
  <si>
    <t>M.Rac</t>
  </si>
  <si>
    <t>M.Drinovac</t>
  </si>
  <si>
    <t>B.Boras</t>
  </si>
  <si>
    <t>L.Bošnjak</t>
  </si>
  <si>
    <t>V.Delibašić</t>
  </si>
  <si>
    <t>M.Čobanković</t>
  </si>
  <si>
    <t>J.Mudroh</t>
  </si>
  <si>
    <t>T.Šafarik</t>
  </si>
  <si>
    <t>D.Bošnjak</t>
  </si>
  <si>
    <t>K.Hrubik</t>
  </si>
  <si>
    <t>nepuno</t>
  </si>
  <si>
    <t>OŠ Dr F.Tuđmana</t>
  </si>
  <si>
    <t>Šarengrad</t>
  </si>
  <si>
    <t>Tehnička kultura</t>
  </si>
  <si>
    <t xml:space="preserve">OŠ Dr F.Tuđmana </t>
  </si>
  <si>
    <t>M.Gugić</t>
  </si>
  <si>
    <t>K.Bagara-Radić</t>
  </si>
  <si>
    <t>INFORMATIKA</t>
  </si>
  <si>
    <t>Engleski jezik</t>
  </si>
  <si>
    <t>5a</t>
  </si>
  <si>
    <t>7a</t>
  </si>
  <si>
    <t>B.Sekulić</t>
  </si>
  <si>
    <t>M.Knezović</t>
  </si>
  <si>
    <t>5,a,b,c;6a,b;7a,b;8a,b,c</t>
  </si>
  <si>
    <t>6b</t>
  </si>
  <si>
    <t>Kemija</t>
  </si>
  <si>
    <t xml:space="preserve">J.Beganović    </t>
  </si>
  <si>
    <t xml:space="preserve">OŠ N.Andrića </t>
  </si>
  <si>
    <t>Vukovar</t>
  </si>
  <si>
    <t>N.Bobovec</t>
  </si>
  <si>
    <t>5b</t>
  </si>
  <si>
    <t>D.Potrebić</t>
  </si>
  <si>
    <t>6a</t>
  </si>
  <si>
    <t>M. Pejak</t>
  </si>
  <si>
    <t>V.Miksad</t>
  </si>
  <si>
    <t>Njeg.Slovačkog jez.</t>
  </si>
  <si>
    <t>Njeg.slovačkog jez</t>
  </si>
  <si>
    <t>7a,8a</t>
  </si>
  <si>
    <t xml:space="preserve">OŠ V Becića     </t>
  </si>
  <si>
    <t>Osijek</t>
  </si>
  <si>
    <t>Ošj.Kozarca</t>
  </si>
  <si>
    <t>Soljani</t>
  </si>
  <si>
    <t>Katoličkivjeronauk</t>
  </si>
  <si>
    <t>S.Šokić</t>
  </si>
  <si>
    <t>Katolički vjeronauk</t>
  </si>
  <si>
    <t>8b</t>
  </si>
  <si>
    <t>B.Sajak</t>
  </si>
  <si>
    <t>Z.Jagodić</t>
  </si>
  <si>
    <t>Pravoslavni vj.</t>
  </si>
  <si>
    <t>HJ,M,Pr.,Dr.</t>
  </si>
  <si>
    <t>pos. odj</t>
  </si>
  <si>
    <t>po</t>
  </si>
  <si>
    <t>hrvatski jezik</t>
  </si>
  <si>
    <t>5,6,7,8,</t>
  </si>
  <si>
    <t>4,5,6,7,8</t>
  </si>
  <si>
    <t xml:space="preserve">5,6,7,8 </t>
  </si>
  <si>
    <t>7a,b,8a,b</t>
  </si>
  <si>
    <t>T. Šijak</t>
  </si>
  <si>
    <t>7b</t>
  </si>
  <si>
    <t>5,6,7,8</t>
  </si>
  <si>
    <t xml:space="preserve">s. Petković </t>
  </si>
  <si>
    <t>I. Barbarić</t>
  </si>
  <si>
    <t>k/r</t>
  </si>
  <si>
    <t>M.Kunac</t>
  </si>
  <si>
    <t>V. Groznica</t>
  </si>
  <si>
    <t>v. Ćorić</t>
  </si>
  <si>
    <t>,njemački jezik</t>
  </si>
  <si>
    <t>3b 5c</t>
  </si>
  <si>
    <t>M.Bošnjak</t>
  </si>
  <si>
    <t>N.Milošević</t>
  </si>
  <si>
    <t>N.Bošnjak</t>
  </si>
  <si>
    <t>N.Klasni</t>
  </si>
  <si>
    <t>S.Š Ilok</t>
  </si>
  <si>
    <t>s,š. ilok</t>
  </si>
  <si>
    <t>engleski jezik</t>
  </si>
  <si>
    <t xml:space="preserve">C.Prskalo </t>
  </si>
  <si>
    <t xml:space="preserve">OŠ Dr.F.Tuđmana </t>
  </si>
  <si>
    <t>Njemački jezik</t>
  </si>
  <si>
    <t>2017/2018 Miroslav Bošnjak</t>
  </si>
  <si>
    <t>2017/2018</t>
  </si>
  <si>
    <t>4.a</t>
  </si>
  <si>
    <t>4.b</t>
  </si>
  <si>
    <t>2.a</t>
  </si>
  <si>
    <t>2.b</t>
  </si>
  <si>
    <t>I.Augustinović RAZREDNA NASTAVA</t>
  </si>
  <si>
    <t>1.b</t>
  </si>
  <si>
    <t>1.a</t>
  </si>
  <si>
    <t>4.c</t>
  </si>
  <si>
    <t>3.a</t>
  </si>
  <si>
    <t>3.b</t>
  </si>
  <si>
    <t>3.c</t>
  </si>
  <si>
    <t>A.Cerovski M.</t>
  </si>
  <si>
    <t>1/4R</t>
  </si>
  <si>
    <t>6a,b,c;7b</t>
  </si>
  <si>
    <t>7a 8a,b,c</t>
  </si>
  <si>
    <t>1a,2a,3a,4a,5a,6a</t>
  </si>
  <si>
    <t>5a,b</t>
  </si>
  <si>
    <t>8c</t>
  </si>
  <si>
    <t>7a,b,8a,b,c</t>
  </si>
  <si>
    <t>6a,b,c,8a,b,c</t>
  </si>
  <si>
    <t>6b,5b,6,7,8</t>
  </si>
  <si>
    <t>5b;7a,b</t>
  </si>
  <si>
    <t>4a,b,c,5a</t>
  </si>
  <si>
    <t>6c</t>
  </si>
  <si>
    <t>1.3.6.8.</t>
  </si>
  <si>
    <t>.</t>
  </si>
  <si>
    <t>2.4.5.7.</t>
  </si>
  <si>
    <t>Evangelički vjeronau</t>
  </si>
  <si>
    <t>SŠ</t>
  </si>
  <si>
    <t>Ilok</t>
  </si>
  <si>
    <t>1,2a,3,5a,6b,5a</t>
  </si>
  <si>
    <t>,engleski jezik</t>
  </si>
  <si>
    <t>S.Heraković</t>
  </si>
  <si>
    <t>2b,4a,b,c,R</t>
  </si>
  <si>
    <t>I.Knezović</t>
  </si>
  <si>
    <t>S.Groznica</t>
  </si>
  <si>
    <t>S.Kolak</t>
  </si>
  <si>
    <t>5a,b6a,b,c</t>
  </si>
  <si>
    <t>8a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</si>
</sst>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1A]d\.\ mmmm\ yyyy\."/>
    <numFmt numFmtId="179" formatCode="h:mm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i/>
      <sz val="8"/>
      <name val="Bell MT"/>
      <family val="1"/>
    </font>
    <font>
      <i/>
      <sz val="8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1"/>
      <name val="Calibri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21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color indexed="60"/>
      <name val="Arial Narrow"/>
      <family val="2"/>
    </font>
    <font>
      <b/>
      <sz val="8"/>
      <color indexed="9"/>
      <name val="Arial Narrow"/>
      <family val="2"/>
    </font>
    <font>
      <b/>
      <sz val="8"/>
      <color indexed="36"/>
      <name val="Arial Narrow"/>
      <family val="2"/>
    </font>
    <font>
      <b/>
      <sz val="8"/>
      <color indexed="22"/>
      <name val="Arial Narrow"/>
      <family val="2"/>
    </font>
    <font>
      <sz val="8"/>
      <color indexed="8"/>
      <name val="Arial Narrow"/>
      <family val="2"/>
    </font>
    <font>
      <b/>
      <sz val="7"/>
      <color indexed="60"/>
      <name val="Arial Narrow"/>
      <family val="2"/>
    </font>
    <font>
      <sz val="7"/>
      <color indexed="36"/>
      <name val="Arial Narrow"/>
      <family val="2"/>
    </font>
    <font>
      <i/>
      <sz val="8"/>
      <color indexed="36"/>
      <name val="Bell MT"/>
      <family val="1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b/>
      <sz val="6"/>
      <color indexed="10"/>
      <name val="Calibri"/>
      <family val="2"/>
    </font>
    <font>
      <b/>
      <sz val="6"/>
      <color indexed="36"/>
      <name val="Calibri"/>
      <family val="2"/>
    </font>
    <font>
      <sz val="6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60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medium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36"/>
      </right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>
        <color indexed="63"/>
      </right>
      <top style="thin">
        <color indexed="36"/>
      </top>
      <bottom style="thin">
        <color indexed="36"/>
      </bottom>
    </border>
    <border>
      <left style="thin">
        <color indexed="36"/>
      </left>
      <right>
        <color indexed="63"/>
      </right>
      <top>
        <color indexed="63"/>
      </top>
      <bottom style="thin">
        <color indexed="36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6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 style="thin">
        <color indexed="36"/>
      </right>
      <top style="thin">
        <color indexed="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36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 style="thin">
        <color indexed="36"/>
      </right>
      <top>
        <color indexed="63"/>
      </top>
      <bottom>
        <color indexed="63"/>
      </bottom>
    </border>
    <border>
      <left style="thin">
        <color indexed="36"/>
      </left>
      <right style="thin">
        <color indexed="3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36"/>
      </left>
      <right style="thin">
        <color indexed="36"/>
      </right>
      <top style="thin"/>
      <bottom style="thin"/>
    </border>
    <border>
      <left style="thin">
        <color indexed="36"/>
      </left>
      <right>
        <color indexed="63"/>
      </right>
      <top style="thin"/>
      <bottom style="thin">
        <color indexed="36"/>
      </bottom>
    </border>
    <border>
      <left style="medium">
        <color indexed="36"/>
      </left>
      <right>
        <color indexed="63"/>
      </right>
      <top style="thin"/>
      <bottom style="thin"/>
    </border>
    <border>
      <left style="thin">
        <color indexed="36"/>
      </left>
      <right>
        <color indexed="63"/>
      </right>
      <top>
        <color indexed="63"/>
      </top>
      <bottom>
        <color indexed="63"/>
      </bottom>
    </border>
    <border>
      <left style="thin">
        <color indexed="36"/>
      </left>
      <right>
        <color indexed="63"/>
      </right>
      <top style="thin">
        <color indexed="36"/>
      </top>
      <bottom style="thin"/>
    </border>
    <border>
      <left style="thin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>
        <color indexed="63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 style="medium">
        <color indexed="36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>
        <color indexed="63"/>
      </right>
      <top style="medium">
        <color indexed="36"/>
      </top>
      <bottom>
        <color indexed="63"/>
      </bottom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thin"/>
      <right>
        <color indexed="63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thin"/>
      <bottom style="thin"/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1" applyNumberFormat="0" applyAlignment="0" applyProtection="0"/>
    <xf numFmtId="0" fontId="37" fillId="14" borderId="2" applyNumberFormat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15" borderId="1" applyNumberFormat="0" applyAlignment="0" applyProtection="0"/>
    <xf numFmtId="0" fontId="36" fillId="0" borderId="6" applyNumberFormat="0" applyFill="0" applyAlignment="0" applyProtection="0"/>
    <xf numFmtId="0" fontId="35" fillId="6" borderId="0" applyNumberFormat="0" applyBorder="0" applyAlignment="0" applyProtection="0"/>
    <xf numFmtId="0" fontId="0" fillId="5" borderId="7" applyNumberFormat="0" applyFont="0" applyAlignment="0" applyProtection="0"/>
    <xf numFmtId="0" fontId="28" fillId="13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" fillId="3" borderId="10" xfId="0" applyFont="1" applyFill="1" applyBorder="1" applyAlignment="1">
      <alignment wrapText="1"/>
    </xf>
    <xf numFmtId="0" fontId="7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0" fontId="9" fillId="3" borderId="12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/>
    </xf>
    <xf numFmtId="0" fontId="7" fillId="3" borderId="14" xfId="0" applyFont="1" applyFill="1" applyBorder="1" applyAlignment="1">
      <alignment wrapText="1"/>
    </xf>
    <xf numFmtId="0" fontId="3" fillId="16" borderId="0" xfId="0" applyFont="1" applyFill="1" applyBorder="1" applyAlignment="1">
      <alignment/>
    </xf>
    <xf numFmtId="0" fontId="6" fillId="3" borderId="15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" fontId="4" fillId="2" borderId="20" xfId="0" applyNumberFormat="1" applyFont="1" applyFill="1" applyBorder="1" applyAlignment="1">
      <alignment/>
    </xf>
    <xf numFmtId="1" fontId="4" fillId="17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18" borderId="20" xfId="0" applyNumberFormat="1" applyFont="1" applyFill="1" applyBorder="1" applyAlignment="1">
      <alignment/>
    </xf>
    <xf numFmtId="1" fontId="43" fillId="0" borderId="20" xfId="0" applyNumberFormat="1" applyFont="1" applyFill="1" applyBorder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20" xfId="0" applyNumberFormat="1" applyFont="1" applyFill="1" applyBorder="1" applyAlignment="1">
      <alignment/>
    </xf>
    <xf numFmtId="1" fontId="46" fillId="2" borderId="2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1" fontId="43" fillId="2" borderId="20" xfId="0" applyNumberFormat="1" applyFont="1" applyFill="1" applyBorder="1" applyAlignment="1">
      <alignment/>
    </xf>
    <xf numFmtId="0" fontId="44" fillId="2" borderId="20" xfId="0" applyFont="1" applyFill="1" applyBorder="1" applyAlignment="1">
      <alignment/>
    </xf>
    <xf numFmtId="1" fontId="3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wrapText="1"/>
    </xf>
    <xf numFmtId="1" fontId="47" fillId="0" borderId="0" xfId="0" applyNumberFormat="1" applyFont="1" applyFill="1" applyBorder="1" applyAlignment="1">
      <alignment/>
    </xf>
    <xf numFmtId="1" fontId="43" fillId="17" borderId="20" xfId="0" applyNumberFormat="1" applyFont="1" applyFill="1" applyBorder="1" applyAlignment="1">
      <alignment/>
    </xf>
    <xf numFmtId="1" fontId="3" fillId="17" borderId="20" xfId="0" applyNumberFormat="1" applyFont="1" applyFill="1" applyBorder="1" applyAlignment="1">
      <alignment/>
    </xf>
    <xf numFmtId="0" fontId="3" fillId="17" borderId="20" xfId="0" applyFont="1" applyFill="1" applyBorder="1" applyAlignment="1">
      <alignment/>
    </xf>
    <xf numFmtId="164" fontId="3" fillId="17" borderId="20" xfId="0" applyNumberFormat="1" applyFont="1" applyFill="1" applyBorder="1" applyAlignment="1">
      <alignment/>
    </xf>
    <xf numFmtId="0" fontId="3" fillId="13" borderId="20" xfId="0" applyFont="1" applyFill="1" applyBorder="1" applyAlignment="1">
      <alignment/>
    </xf>
    <xf numFmtId="1" fontId="46" fillId="17" borderId="20" xfId="0" applyNumberFormat="1" applyFont="1" applyFill="1" applyBorder="1" applyAlignment="1">
      <alignment/>
    </xf>
    <xf numFmtId="1" fontId="46" fillId="2" borderId="21" xfId="0" applyNumberFormat="1" applyFont="1" applyFill="1" applyBorder="1" applyAlignment="1">
      <alignment/>
    </xf>
    <xf numFmtId="0" fontId="43" fillId="17" borderId="0" xfId="0" applyFont="1" applyFill="1" applyBorder="1" applyAlignment="1">
      <alignment horizontal="center" textRotation="90" wrapText="1"/>
    </xf>
    <xf numFmtId="0" fontId="46" fillId="17" borderId="22" xfId="0" applyFont="1" applyFill="1" applyBorder="1" applyAlignment="1">
      <alignment horizontal="center" textRotation="90" wrapText="1"/>
    </xf>
    <xf numFmtId="0" fontId="46" fillId="2" borderId="22" xfId="0" applyFont="1" applyFill="1" applyBorder="1" applyAlignment="1">
      <alignment horizontal="center" textRotation="90" wrapText="1"/>
    </xf>
    <xf numFmtId="0" fontId="6" fillId="3" borderId="0" xfId="0" applyFont="1" applyFill="1" applyBorder="1" applyAlignment="1">
      <alignment textRotation="90"/>
    </xf>
    <xf numFmtId="0" fontId="6" fillId="0" borderId="0" xfId="0" applyFont="1" applyAlignment="1">
      <alignment/>
    </xf>
    <xf numFmtId="1" fontId="4" fillId="5" borderId="20" xfId="0" applyNumberFormat="1" applyFont="1" applyFill="1" applyBorder="1" applyAlignment="1">
      <alignment/>
    </xf>
    <xf numFmtId="0" fontId="3" fillId="16" borderId="20" xfId="0" applyFont="1" applyFill="1" applyBorder="1" applyAlignment="1">
      <alignment/>
    </xf>
    <xf numFmtId="0" fontId="6" fillId="3" borderId="23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3" fillId="0" borderId="24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3" fillId="19" borderId="20" xfId="0" applyFont="1" applyFill="1" applyBorder="1" applyAlignment="1">
      <alignment/>
    </xf>
    <xf numFmtId="1" fontId="43" fillId="2" borderId="21" xfId="0" applyNumberFormat="1" applyFont="1" applyFill="1" applyBorder="1" applyAlignment="1">
      <alignment/>
    </xf>
    <xf numFmtId="1" fontId="4" fillId="2" borderId="21" xfId="0" applyNumberFormat="1" applyFont="1" applyFill="1" applyBorder="1" applyAlignment="1">
      <alignment/>
    </xf>
    <xf numFmtId="0" fontId="44" fillId="2" borderId="21" xfId="0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1" fontId="43" fillId="2" borderId="26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43" fillId="0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44" fillId="0" borderId="25" xfId="0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2" borderId="28" xfId="0" applyFont="1" applyFill="1" applyBorder="1" applyAlignment="1">
      <alignment/>
    </xf>
    <xf numFmtId="0" fontId="3" fillId="0" borderId="20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textRotation="90"/>
    </xf>
    <xf numFmtId="0" fontId="6" fillId="3" borderId="29" xfId="0" applyFont="1" applyFill="1" applyBorder="1" applyAlignment="1">
      <alignment horizontal="center" textRotation="90" wrapText="1"/>
    </xf>
    <xf numFmtId="0" fontId="49" fillId="3" borderId="31" xfId="0" applyFont="1" applyFill="1" applyBorder="1" applyAlignment="1">
      <alignment textRotation="90" wrapText="1"/>
    </xf>
    <xf numFmtId="0" fontId="6" fillId="3" borderId="32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/>
    </xf>
    <xf numFmtId="0" fontId="6" fillId="3" borderId="14" xfId="0" applyFont="1" applyFill="1" applyBorder="1" applyAlignment="1">
      <alignment textRotation="90" wrapText="1"/>
    </xf>
    <xf numFmtId="0" fontId="6" fillId="2" borderId="32" xfId="0" applyFont="1" applyFill="1" applyBorder="1" applyAlignment="1">
      <alignment textRotation="90" wrapText="1"/>
    </xf>
    <xf numFmtId="0" fontId="9" fillId="2" borderId="14" xfId="0" applyFont="1" applyFill="1" applyBorder="1" applyAlignment="1">
      <alignment horizontal="center" textRotation="90" wrapText="1"/>
    </xf>
    <xf numFmtId="0" fontId="6" fillId="17" borderId="0" xfId="0" applyFont="1" applyFill="1" applyBorder="1" applyAlignment="1">
      <alignment horizontal="center" textRotation="90" wrapText="1"/>
    </xf>
    <xf numFmtId="0" fontId="50" fillId="17" borderId="22" xfId="0" applyFont="1" applyFill="1" applyBorder="1" applyAlignment="1">
      <alignment horizontal="center" textRotation="90" wrapText="1"/>
    </xf>
    <xf numFmtId="0" fontId="50" fillId="2" borderId="22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/>
    </xf>
    <xf numFmtId="0" fontId="51" fillId="3" borderId="10" xfId="0" applyFont="1" applyFill="1" applyBorder="1" applyAlignment="1">
      <alignment wrapText="1"/>
    </xf>
    <xf numFmtId="0" fontId="3" fillId="16" borderId="25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6" fillId="2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34" xfId="0" applyFont="1" applyBorder="1" applyAlignment="1">
      <alignment/>
    </xf>
    <xf numFmtId="1" fontId="43" fillId="0" borderId="27" xfId="0" applyNumberFormat="1" applyFont="1" applyFill="1" applyBorder="1" applyAlignment="1">
      <alignment/>
    </xf>
    <xf numFmtId="1" fontId="43" fillId="0" borderId="35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20" borderId="0" xfId="0" applyFont="1" applyFill="1" applyBorder="1" applyAlignment="1">
      <alignment textRotation="90" wrapText="1"/>
    </xf>
    <xf numFmtId="0" fontId="3" fillId="0" borderId="27" xfId="0" applyFont="1" applyBorder="1" applyAlignment="1">
      <alignment/>
    </xf>
    <xf numFmtId="0" fontId="3" fillId="2" borderId="27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16" borderId="21" xfId="0" applyFont="1" applyFill="1" applyBorder="1" applyAlignment="1">
      <alignment/>
    </xf>
    <xf numFmtId="1" fontId="43" fillId="0" borderId="21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44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5" xfId="0" applyFont="1" applyBorder="1" applyAlignment="1">
      <alignment/>
    </xf>
    <xf numFmtId="1" fontId="43" fillId="0" borderId="37" xfId="0" applyNumberFormat="1" applyFont="1" applyFill="1" applyBorder="1" applyAlignment="1">
      <alignment/>
    </xf>
    <xf numFmtId="1" fontId="43" fillId="0" borderId="38" xfId="0" applyNumberFormat="1" applyFont="1" applyFill="1" applyBorder="1" applyAlignment="1">
      <alignment/>
    </xf>
    <xf numFmtId="1" fontId="46" fillId="5" borderId="12" xfId="0" applyNumberFormat="1" applyFont="1" applyFill="1" applyBorder="1" applyAlignment="1">
      <alignment/>
    </xf>
    <xf numFmtId="1" fontId="46" fillId="5" borderId="37" xfId="0" applyNumberFormat="1" applyFont="1" applyFill="1" applyBorder="1" applyAlignment="1">
      <alignment/>
    </xf>
    <xf numFmtId="1" fontId="46" fillId="5" borderId="39" xfId="0" applyNumberFormat="1" applyFont="1" applyFill="1" applyBorder="1" applyAlignment="1">
      <alignment/>
    </xf>
    <xf numFmtId="1" fontId="46" fillId="5" borderId="38" xfId="0" applyNumberFormat="1" applyFont="1" applyFill="1" applyBorder="1" applyAlignment="1">
      <alignment/>
    </xf>
    <xf numFmtId="1" fontId="46" fillId="5" borderId="24" xfId="0" applyNumberFormat="1" applyFont="1" applyFill="1" applyBorder="1" applyAlignment="1">
      <alignment/>
    </xf>
    <xf numFmtId="1" fontId="46" fillId="5" borderId="20" xfId="0" applyNumberFormat="1" applyFont="1" applyFill="1" applyBorder="1" applyAlignment="1">
      <alignment/>
    </xf>
    <xf numFmtId="0" fontId="9" fillId="2" borderId="40" xfId="0" applyFont="1" applyFill="1" applyBorder="1" applyAlignment="1">
      <alignment textRotation="90"/>
    </xf>
    <xf numFmtId="0" fontId="43" fillId="3" borderId="41" xfId="0" applyFont="1" applyFill="1" applyBorder="1" applyAlignment="1">
      <alignment wrapText="1"/>
    </xf>
    <xf numFmtId="0" fontId="43" fillId="3" borderId="42" xfId="0" applyFont="1" applyFill="1" applyBorder="1" applyAlignment="1">
      <alignment wrapText="1"/>
    </xf>
    <xf numFmtId="0" fontId="43" fillId="3" borderId="41" xfId="0" applyFont="1" applyFill="1" applyBorder="1" applyAlignment="1">
      <alignment vertical="center" wrapText="1"/>
    </xf>
    <xf numFmtId="0" fontId="43" fillId="3" borderId="36" xfId="0" applyFont="1" applyFill="1" applyBorder="1" applyAlignment="1">
      <alignment vertical="center" wrapText="1"/>
    </xf>
    <xf numFmtId="0" fontId="43" fillId="3" borderId="42" xfId="0" applyFont="1" applyFill="1" applyBorder="1" applyAlignment="1">
      <alignment vertical="center" wrapText="1"/>
    </xf>
    <xf numFmtId="0" fontId="43" fillId="3" borderId="26" xfId="0" applyFont="1" applyFill="1" applyBorder="1" applyAlignment="1">
      <alignment vertical="center" wrapText="1"/>
    </xf>
    <xf numFmtId="0" fontId="46" fillId="2" borderId="41" xfId="0" applyFont="1" applyFill="1" applyBorder="1" applyAlignment="1">
      <alignment vertical="center" wrapText="1"/>
    </xf>
    <xf numFmtId="0" fontId="46" fillId="2" borderId="0" xfId="0" applyFont="1" applyFill="1" applyBorder="1" applyAlignment="1">
      <alignment vertical="center" wrapText="1"/>
    </xf>
    <xf numFmtId="0" fontId="46" fillId="2" borderId="43" xfId="0" applyFont="1" applyFill="1" applyBorder="1" applyAlignment="1">
      <alignment vertical="center" wrapText="1"/>
    </xf>
    <xf numFmtId="0" fontId="43" fillId="3" borderId="0" xfId="0" applyFont="1" applyFill="1" applyBorder="1" applyAlignment="1">
      <alignment vertical="center" wrapText="1"/>
    </xf>
    <xf numFmtId="0" fontId="43" fillId="3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9" fillId="3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19" borderId="21" xfId="0" applyFont="1" applyFill="1" applyBorder="1" applyAlignment="1">
      <alignment/>
    </xf>
    <xf numFmtId="0" fontId="3" fillId="16" borderId="24" xfId="0" applyFont="1" applyFill="1" applyBorder="1" applyAlignment="1">
      <alignment/>
    </xf>
    <xf numFmtId="0" fontId="3" fillId="19" borderId="26" xfId="0" applyFont="1" applyFill="1" applyBorder="1" applyAlignment="1">
      <alignment/>
    </xf>
    <xf numFmtId="1" fontId="46" fillId="11" borderId="0" xfId="0" applyNumberFormat="1" applyFont="1" applyFill="1" applyBorder="1" applyAlignment="1">
      <alignment/>
    </xf>
    <xf numFmtId="1" fontId="46" fillId="11" borderId="20" xfId="0" applyNumberFormat="1" applyFont="1" applyFill="1" applyBorder="1" applyAlignment="1">
      <alignment/>
    </xf>
    <xf numFmtId="0" fontId="3" fillId="11" borderId="0" xfId="0" applyFont="1" applyFill="1" applyBorder="1" applyAlignment="1">
      <alignment textRotation="90"/>
    </xf>
    <xf numFmtId="0" fontId="7" fillId="11" borderId="14" xfId="0" applyFont="1" applyFill="1" applyBorder="1" applyAlignment="1">
      <alignment wrapText="1"/>
    </xf>
    <xf numFmtId="164" fontId="3" fillId="11" borderId="20" xfId="0" applyNumberFormat="1" applyFont="1" applyFill="1" applyBorder="1" applyAlignment="1">
      <alignment/>
    </xf>
    <xf numFmtId="0" fontId="14" fillId="2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7" fillId="3" borderId="2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3" fillId="3" borderId="2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54" fillId="2" borderId="20" xfId="0" applyFont="1" applyFill="1" applyBorder="1" applyAlignment="1">
      <alignment wrapText="1"/>
    </xf>
    <xf numFmtId="0" fontId="15" fillId="2" borderId="2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2" borderId="20" xfId="0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0" fontId="15" fillId="2" borderId="21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90" wrapText="1"/>
    </xf>
    <xf numFmtId="0" fontId="17" fillId="3" borderId="10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2" borderId="20" xfId="0" applyFont="1" applyFill="1" applyBorder="1" applyAlignment="1">
      <alignment/>
    </xf>
    <xf numFmtId="0" fontId="16" fillId="2" borderId="21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47" xfId="0" applyFont="1" applyBorder="1" applyAlignment="1">
      <alignment/>
    </xf>
    <xf numFmtId="0" fontId="17" fillId="3" borderId="46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2" borderId="20" xfId="0" applyFont="1" applyFill="1" applyBorder="1" applyAlignment="1">
      <alignment/>
    </xf>
    <xf numFmtId="0" fontId="15" fillId="2" borderId="25" xfId="0" applyFont="1" applyFill="1" applyBorder="1" applyAlignment="1">
      <alignment wrapText="1"/>
    </xf>
    <xf numFmtId="0" fontId="16" fillId="2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1" fontId="43" fillId="2" borderId="25" xfId="0" applyNumberFormat="1" applyFont="1" applyFill="1" applyBorder="1" applyAlignment="1">
      <alignment/>
    </xf>
    <xf numFmtId="1" fontId="4" fillId="2" borderId="25" xfId="0" applyNumberFormat="1" applyFont="1" applyFill="1" applyBorder="1" applyAlignment="1">
      <alignment/>
    </xf>
    <xf numFmtId="0" fontId="44" fillId="2" borderId="25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1" fontId="46" fillId="2" borderId="14" xfId="0" applyNumberFormat="1" applyFont="1" applyFill="1" applyBorder="1" applyAlignment="1">
      <alignment/>
    </xf>
    <xf numFmtId="1" fontId="46" fillId="2" borderId="25" xfId="0" applyNumberFormat="1" applyFont="1" applyFill="1" applyBorder="1" applyAlignment="1">
      <alignment/>
    </xf>
    <xf numFmtId="0" fontId="15" fillId="0" borderId="21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3" fillId="16" borderId="26" xfId="0" applyFont="1" applyFill="1" applyBorder="1" applyAlignment="1">
      <alignment/>
    </xf>
    <xf numFmtId="1" fontId="43" fillId="0" borderId="26" xfId="0" applyNumberFormat="1" applyFont="1" applyFill="1" applyBorder="1" applyAlignment="1">
      <alignment/>
    </xf>
    <xf numFmtId="1" fontId="4" fillId="18" borderId="21" xfId="0" applyNumberFormat="1" applyFont="1" applyFill="1" applyBorder="1" applyAlignment="1">
      <alignment/>
    </xf>
    <xf numFmtId="1" fontId="4" fillId="5" borderId="21" xfId="0" applyNumberFormat="1" applyFont="1" applyFill="1" applyBorder="1" applyAlignment="1">
      <alignment/>
    </xf>
    <xf numFmtId="1" fontId="46" fillId="0" borderId="21" xfId="0" applyNumberFormat="1" applyFont="1" applyFill="1" applyBorder="1" applyAlignment="1">
      <alignment/>
    </xf>
    <xf numFmtId="0" fontId="3" fillId="19" borderId="36" xfId="0" applyFont="1" applyFill="1" applyBorder="1" applyAlignment="1">
      <alignment/>
    </xf>
    <xf numFmtId="1" fontId="43" fillId="2" borderId="36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15" fillId="11" borderId="20" xfId="0" applyFont="1" applyFill="1" applyBorder="1" applyAlignment="1">
      <alignment/>
    </xf>
    <xf numFmtId="1" fontId="4" fillId="9" borderId="20" xfId="0" applyNumberFormat="1" applyFont="1" applyFill="1" applyBorder="1" applyAlignment="1">
      <alignment/>
    </xf>
    <xf numFmtId="1" fontId="46" fillId="2" borderId="46" xfId="0" applyNumberFormat="1" applyFont="1" applyFill="1" applyBorder="1" applyAlignment="1">
      <alignment/>
    </xf>
    <xf numFmtId="0" fontId="5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2" borderId="20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57" fillId="11" borderId="46" xfId="0" applyFont="1" applyFill="1" applyBorder="1" applyAlignment="1">
      <alignment horizontal="left" vertical="center" wrapText="1" readingOrder="1"/>
    </xf>
    <xf numFmtId="0" fontId="57" fillId="11" borderId="46" xfId="0" applyFont="1" applyFill="1" applyBorder="1" applyAlignment="1">
      <alignment horizontal="center" vertical="center" wrapText="1" readingOrder="1"/>
    </xf>
    <xf numFmtId="0" fontId="57" fillId="11" borderId="10" xfId="0" applyFont="1" applyFill="1" applyBorder="1" applyAlignment="1">
      <alignment horizontal="left" vertical="center" wrapText="1" readingOrder="1"/>
    </xf>
    <xf numFmtId="0" fontId="57" fillId="11" borderId="10" xfId="0" applyFont="1" applyFill="1" applyBorder="1" applyAlignment="1">
      <alignment horizontal="center" vertical="center" wrapText="1" readingOrder="1"/>
    </xf>
    <xf numFmtId="0" fontId="57" fillId="11" borderId="10" xfId="0" applyFont="1" applyFill="1" applyBorder="1" applyAlignment="1">
      <alignment vertical="top" wrapText="1"/>
    </xf>
    <xf numFmtId="1" fontId="57" fillId="11" borderId="10" xfId="0" applyNumberFormat="1" applyFont="1" applyFill="1" applyBorder="1" applyAlignment="1">
      <alignment horizontal="center" vertical="top" wrapText="1"/>
    </xf>
    <xf numFmtId="1" fontId="57" fillId="11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164" fontId="12" fillId="13" borderId="10" xfId="0" applyNumberFormat="1" applyFont="1" applyFill="1" applyBorder="1" applyAlignment="1">
      <alignment horizontal="center" vertical="top" wrapText="1"/>
    </xf>
    <xf numFmtId="0" fontId="13" fillId="11" borderId="10" xfId="0" applyFont="1" applyFill="1" applyBorder="1" applyAlignment="1">
      <alignment vertical="top" wrapText="1"/>
    </xf>
    <xf numFmtId="164" fontId="13" fillId="11" borderId="10" xfId="0" applyNumberFormat="1" applyFont="1" applyFill="1" applyBorder="1" applyAlignment="1">
      <alignment horizontal="center" vertical="top" wrapText="1"/>
    </xf>
    <xf numFmtId="0" fontId="58" fillId="11" borderId="10" xfId="0" applyFont="1" applyFill="1" applyBorder="1" applyAlignment="1">
      <alignment/>
    </xf>
    <xf numFmtId="1" fontId="58" fillId="11" borderId="10" xfId="0" applyNumberFormat="1" applyFont="1" applyFill="1" applyBorder="1" applyAlignment="1">
      <alignment horizontal="center"/>
    </xf>
    <xf numFmtId="0" fontId="59" fillId="11" borderId="10" xfId="0" applyFont="1" applyFill="1" applyBorder="1" applyAlignment="1">
      <alignment/>
    </xf>
    <xf numFmtId="1" fontId="59" fillId="11" borderId="10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3" fillId="3" borderId="10" xfId="0" applyFont="1" applyFill="1" applyBorder="1" applyAlignment="1">
      <alignment horizontal="left" vertical="center" wrapText="1" readingOrder="1"/>
    </xf>
    <xf numFmtId="0" fontId="13" fillId="3" borderId="10" xfId="0" applyFont="1" applyFill="1" applyBorder="1" applyAlignment="1">
      <alignment horizontal="center" vertical="center" wrapText="1" readingOrder="1"/>
    </xf>
    <xf numFmtId="0" fontId="60" fillId="3" borderId="10" xfId="0" applyFont="1" applyFill="1" applyBorder="1" applyAlignment="1">
      <alignment horizontal="left" vertical="center" wrapText="1" readingOrder="1"/>
    </xf>
    <xf numFmtId="0" fontId="60" fillId="3" borderId="10" xfId="0" applyFont="1" applyFill="1" applyBorder="1" applyAlignment="1">
      <alignment horizontal="center" vertical="center" wrapText="1" readingOrder="1"/>
    </xf>
    <xf numFmtId="0" fontId="12" fillId="3" borderId="10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horizontal="center" vertical="top" wrapText="1"/>
    </xf>
    <xf numFmtId="0" fontId="60" fillId="3" borderId="10" xfId="0" applyFont="1" applyFill="1" applyBorder="1" applyAlignment="1">
      <alignment/>
    </xf>
    <xf numFmtId="0" fontId="60" fillId="3" borderId="10" xfId="0" applyFont="1" applyFill="1" applyBorder="1" applyAlignment="1">
      <alignment horizontal="center"/>
    </xf>
    <xf numFmtId="1" fontId="60" fillId="3" borderId="10" xfId="0" applyNumberFormat="1" applyFont="1" applyFill="1" applyBorder="1" applyAlignment="1">
      <alignment horizontal="center"/>
    </xf>
    <xf numFmtId="0" fontId="58" fillId="3" borderId="10" xfId="0" applyFont="1" applyFill="1" applyBorder="1" applyAlignment="1">
      <alignment/>
    </xf>
    <xf numFmtId="164" fontId="60" fillId="3" borderId="10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 vertical="top" wrapText="1"/>
    </xf>
    <xf numFmtId="0" fontId="57" fillId="11" borderId="10" xfId="0" applyFont="1" applyFill="1" applyBorder="1" applyAlignment="1">
      <alignment horizontal="center" vertical="center" wrapText="1" readingOrder="1"/>
    </xf>
    <xf numFmtId="0" fontId="57" fillId="0" borderId="0" xfId="0" applyFont="1" applyAlignment="1">
      <alignment/>
    </xf>
    <xf numFmtId="0" fontId="13" fillId="3" borderId="37" xfId="0" applyFont="1" applyFill="1" applyBorder="1" applyAlignment="1">
      <alignment horizontal="center" vertical="center" wrapText="1" readingOrder="1"/>
    </xf>
    <xf numFmtId="0" fontId="60" fillId="3" borderId="37" xfId="0" applyFont="1" applyFill="1" applyBorder="1" applyAlignment="1">
      <alignment horizontal="center" vertical="center" wrapText="1" readingOrder="1"/>
    </xf>
    <xf numFmtId="0" fontId="12" fillId="3" borderId="37" xfId="0" applyFont="1" applyFill="1" applyBorder="1" applyAlignment="1">
      <alignment horizontal="center" vertical="top" wrapText="1"/>
    </xf>
    <xf numFmtId="0" fontId="57" fillId="11" borderId="37" xfId="0" applyFont="1" applyFill="1" applyBorder="1" applyAlignment="1">
      <alignment horizontal="center" vertical="center" wrapText="1" readingOrder="1"/>
    </xf>
    <xf numFmtId="1" fontId="57" fillId="11" borderId="37" xfId="0" applyNumberFormat="1" applyFont="1" applyFill="1" applyBorder="1" applyAlignment="1">
      <alignment horizontal="center" vertical="top" wrapText="1"/>
    </xf>
    <xf numFmtId="164" fontId="12" fillId="13" borderId="37" xfId="0" applyNumberFormat="1" applyFont="1" applyFill="1" applyBorder="1" applyAlignment="1">
      <alignment horizontal="center" vertical="top" wrapText="1"/>
    </xf>
    <xf numFmtId="164" fontId="13" fillId="11" borderId="37" xfId="0" applyNumberFormat="1" applyFont="1" applyFill="1" applyBorder="1" applyAlignment="1">
      <alignment horizontal="center" vertical="top" wrapText="1"/>
    </xf>
    <xf numFmtId="0" fontId="57" fillId="2" borderId="11" xfId="0" applyFont="1" applyFill="1" applyBorder="1" applyAlignment="1">
      <alignment horizontal="center" vertical="center" wrapText="1"/>
    </xf>
    <xf numFmtId="0" fontId="61" fillId="11" borderId="20" xfId="0" applyFont="1" applyFill="1" applyBorder="1" applyAlignment="1">
      <alignment/>
    </xf>
    <xf numFmtId="164" fontId="61" fillId="0" borderId="20" xfId="0" applyNumberFormat="1" applyFont="1" applyBorder="1" applyAlignment="1">
      <alignment/>
    </xf>
    <xf numFmtId="0" fontId="60" fillId="3" borderId="10" xfId="0" applyFont="1" applyFill="1" applyBorder="1" applyAlignment="1">
      <alignment/>
    </xf>
    <xf numFmtId="0" fontId="60" fillId="3" borderId="37" xfId="0" applyFont="1" applyFill="1" applyBorder="1" applyAlignment="1">
      <alignment/>
    </xf>
    <xf numFmtId="1" fontId="60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 horizontal="right" vertical="center" wrapText="1" readingOrder="1"/>
    </xf>
    <xf numFmtId="0" fontId="60" fillId="3" borderId="10" xfId="0" applyFont="1" applyFill="1" applyBorder="1" applyAlignment="1">
      <alignment horizontal="right" vertical="center" wrapText="1" readingOrder="1"/>
    </xf>
    <xf numFmtId="0" fontId="12" fillId="3" borderId="10" xfId="0" applyFont="1" applyFill="1" applyBorder="1" applyAlignment="1">
      <alignment horizontal="right" vertical="top" wrapText="1" readingOrder="1"/>
    </xf>
    <xf numFmtId="0" fontId="57" fillId="11" borderId="10" xfId="0" applyFont="1" applyFill="1" applyBorder="1" applyAlignment="1">
      <alignment horizontal="right" vertical="center" wrapText="1" readingOrder="1"/>
    </xf>
    <xf numFmtId="1" fontId="57" fillId="11" borderId="10" xfId="0" applyNumberFormat="1" applyFont="1" applyFill="1" applyBorder="1" applyAlignment="1">
      <alignment horizontal="right" vertical="top" wrapText="1" readingOrder="1"/>
    </xf>
    <xf numFmtId="164" fontId="12" fillId="13" borderId="10" xfId="0" applyNumberFormat="1" applyFont="1" applyFill="1" applyBorder="1" applyAlignment="1">
      <alignment horizontal="right" vertical="top" wrapText="1" readingOrder="1"/>
    </xf>
    <xf numFmtId="164" fontId="13" fillId="11" borderId="10" xfId="0" applyNumberFormat="1" applyFont="1" applyFill="1" applyBorder="1" applyAlignment="1">
      <alignment horizontal="right" vertical="top" wrapText="1" readingOrder="1"/>
    </xf>
    <xf numFmtId="0" fontId="60" fillId="3" borderId="10" xfId="0" applyFont="1" applyFill="1" applyBorder="1" applyAlignment="1">
      <alignment horizontal="right" readingOrder="1"/>
    </xf>
    <xf numFmtId="1" fontId="60" fillId="3" borderId="10" xfId="0" applyNumberFormat="1" applyFont="1" applyFill="1" applyBorder="1" applyAlignment="1">
      <alignment horizontal="right" readingOrder="1"/>
    </xf>
    <xf numFmtId="0" fontId="13" fillId="3" borderId="46" xfId="0" applyFont="1" applyFill="1" applyBorder="1" applyAlignment="1">
      <alignment horizontal="left" vertical="center" wrapText="1" readingOrder="1"/>
    </xf>
    <xf numFmtId="0" fontId="62" fillId="21" borderId="10" xfId="0" applyFont="1" applyFill="1" applyBorder="1" applyAlignment="1">
      <alignment vertical="top" wrapText="1"/>
    </xf>
    <xf numFmtId="1" fontId="62" fillId="21" borderId="10" xfId="0" applyNumberFormat="1" applyFont="1" applyFill="1" applyBorder="1" applyAlignment="1">
      <alignment horizontal="right" vertical="center" wrapText="1" readingOrder="1"/>
    </xf>
    <xf numFmtId="0" fontId="63" fillId="21" borderId="20" xfId="0" applyFont="1" applyFill="1" applyBorder="1" applyAlignment="1">
      <alignment horizontal="right" readingOrder="1"/>
    </xf>
    <xf numFmtId="1" fontId="61" fillId="11" borderId="20" xfId="0" applyNumberFormat="1" applyFont="1" applyFill="1" applyBorder="1" applyAlignment="1">
      <alignment/>
    </xf>
    <xf numFmtId="1" fontId="61" fillId="0" borderId="20" xfId="0" applyNumberFormat="1" applyFont="1" applyBorder="1" applyAlignment="1">
      <alignment horizontal="right" readingOrder="1"/>
    </xf>
    <xf numFmtId="1" fontId="61" fillId="11" borderId="20" xfId="0" applyNumberFormat="1" applyFont="1" applyFill="1" applyBorder="1" applyAlignment="1">
      <alignment horizontal="right" readingOrder="1"/>
    </xf>
    <xf numFmtId="1" fontId="63" fillId="21" borderId="20" xfId="0" applyNumberFormat="1" applyFont="1" applyFill="1" applyBorder="1" applyAlignment="1">
      <alignment/>
    </xf>
    <xf numFmtId="0" fontId="63" fillId="21" borderId="20" xfId="0" applyFont="1" applyFill="1" applyBorder="1" applyAlignment="1">
      <alignment/>
    </xf>
    <xf numFmtId="0" fontId="63" fillId="21" borderId="0" xfId="0" applyFont="1" applyFill="1" applyAlignment="1">
      <alignment vertical="center"/>
    </xf>
    <xf numFmtId="0" fontId="61" fillId="3" borderId="20" xfId="0" applyFont="1" applyFill="1" applyBorder="1" applyAlignment="1">
      <alignment/>
    </xf>
    <xf numFmtId="164" fontId="61" fillId="3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57" fillId="2" borderId="48" xfId="0" applyFont="1" applyFill="1" applyBorder="1" applyAlignment="1">
      <alignment horizontal="center" vertical="center" wrapText="1"/>
    </xf>
    <xf numFmtId="0" fontId="57" fillId="2" borderId="46" xfId="0" applyFont="1" applyFill="1" applyBorder="1" applyAlignment="1">
      <alignment horizontal="center" vertical="center"/>
    </xf>
    <xf numFmtId="0" fontId="57" fillId="2" borderId="49" xfId="0" applyFont="1" applyFill="1" applyBorder="1" applyAlignment="1">
      <alignment horizontal="center" vertical="center" wrapText="1"/>
    </xf>
    <xf numFmtId="0" fontId="57" fillId="2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2" fillId="21" borderId="10" xfId="0" applyFont="1" applyFill="1" applyBorder="1" applyAlignment="1">
      <alignment wrapText="1"/>
    </xf>
    <xf numFmtId="1" fontId="62" fillId="21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6" fillId="3" borderId="50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19" fillId="2" borderId="20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wrapText="1"/>
    </xf>
    <xf numFmtId="0" fontId="12" fillId="2" borderId="2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textRotation="90"/>
    </xf>
    <xf numFmtId="0" fontId="4" fillId="2" borderId="23" xfId="0" applyFont="1" applyFill="1" applyBorder="1" applyAlignment="1">
      <alignment horizontal="center" textRotation="90"/>
    </xf>
    <xf numFmtId="0" fontId="4" fillId="2" borderId="48" xfId="0" applyFont="1" applyFill="1" applyBorder="1" applyAlignment="1">
      <alignment horizontal="center" textRotation="90"/>
    </xf>
    <xf numFmtId="0" fontId="10" fillId="3" borderId="18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43" fillId="3" borderId="35" xfId="0" applyFont="1" applyFill="1" applyBorder="1" applyAlignment="1">
      <alignment horizontal="center" vertical="center" textRotation="90" wrapText="1"/>
    </xf>
    <xf numFmtId="0" fontId="43" fillId="3" borderId="53" xfId="0" applyFont="1" applyFill="1" applyBorder="1" applyAlignment="1">
      <alignment horizontal="center" vertical="center" textRotation="90" wrapText="1"/>
    </xf>
    <xf numFmtId="0" fontId="43" fillId="3" borderId="28" xfId="0" applyFont="1" applyFill="1" applyBorder="1" applyAlignment="1">
      <alignment horizontal="center" vertical="center" textRotation="90" wrapText="1"/>
    </xf>
    <xf numFmtId="0" fontId="16" fillId="3" borderId="54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60" xfId="0" applyFont="1" applyFill="1" applyBorder="1" applyAlignment="1">
      <alignment horizontal="left" vertical="center" wrapText="1"/>
    </xf>
    <xf numFmtId="0" fontId="10" fillId="3" borderId="59" xfId="0" applyFont="1" applyFill="1" applyBorder="1" applyAlignment="1">
      <alignment horizontal="left" vertical="center"/>
    </xf>
    <xf numFmtId="0" fontId="10" fillId="3" borderId="39" xfId="0" applyFont="1" applyFill="1" applyBorder="1" applyAlignment="1">
      <alignment horizontal="left" vertical="center"/>
    </xf>
    <xf numFmtId="0" fontId="10" fillId="3" borderId="6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textRotation="90" wrapText="1"/>
    </xf>
    <xf numFmtId="0" fontId="3" fillId="7" borderId="0" xfId="0" applyFont="1" applyFill="1" applyBorder="1" applyAlignment="1">
      <alignment textRotation="90"/>
    </xf>
    <xf numFmtId="0" fontId="5" fillId="4" borderId="61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43" fillId="3" borderId="64" xfId="0" applyFont="1" applyFill="1" applyBorder="1" applyAlignment="1">
      <alignment horizontal="center" textRotation="90" wrapText="1"/>
    </xf>
    <xf numFmtId="0" fontId="43" fillId="3" borderId="22" xfId="0" applyFont="1" applyFill="1" applyBorder="1" applyAlignment="1">
      <alignment horizontal="center" textRotation="90" wrapText="1"/>
    </xf>
    <xf numFmtId="0" fontId="43" fillId="3" borderId="31" xfId="0" applyFont="1" applyFill="1" applyBorder="1" applyAlignment="1">
      <alignment horizontal="center" textRotation="90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70" xfId="0" applyFont="1" applyBorder="1" applyAlignment="1">
      <alignment horizontal="right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="94" zoomScaleNormal="94" zoomScalePageLayoutView="0" workbookViewId="0" topLeftCell="A29">
      <selection activeCell="J57" sqref="J57"/>
    </sheetView>
  </sheetViews>
  <sheetFormatPr defaultColWidth="9.140625" defaultRowHeight="12.75"/>
  <cols>
    <col min="1" max="1" width="22.8515625" style="0" customWidth="1"/>
    <col min="9" max="9" width="22.57421875" style="0" customWidth="1"/>
    <col min="10" max="12" width="13.7109375" style="0" customWidth="1"/>
  </cols>
  <sheetData>
    <row r="1" spans="1:5" ht="33" hidden="1">
      <c r="A1" s="256" t="s">
        <v>88</v>
      </c>
      <c r="B1" s="257" t="s">
        <v>75</v>
      </c>
      <c r="C1" s="258" t="s">
        <v>76</v>
      </c>
      <c r="D1" s="259" t="s">
        <v>77</v>
      </c>
      <c r="E1" s="256" t="s">
        <v>89</v>
      </c>
    </row>
    <row r="2" spans="1:5" ht="24" customHeight="1" hidden="1">
      <c r="A2" s="260" t="s">
        <v>52</v>
      </c>
      <c r="B2" s="261">
        <v>22</v>
      </c>
      <c r="C2" s="261">
        <v>23</v>
      </c>
      <c r="D2" s="261">
        <v>24</v>
      </c>
      <c r="E2" s="261">
        <v>25</v>
      </c>
    </row>
    <row r="3" spans="1:5" ht="21" customHeight="1" hidden="1">
      <c r="A3" s="262" t="s">
        <v>78</v>
      </c>
      <c r="B3" s="263">
        <v>18</v>
      </c>
      <c r="C3" s="263">
        <v>19</v>
      </c>
      <c r="D3" s="263">
        <v>20</v>
      </c>
      <c r="E3" s="263">
        <v>22</v>
      </c>
    </row>
    <row r="4" spans="1:5" ht="25.5" customHeight="1" hidden="1">
      <c r="A4" s="276" t="s">
        <v>79</v>
      </c>
      <c r="B4" s="277">
        <v>10</v>
      </c>
      <c r="C4" s="277">
        <v>7</v>
      </c>
      <c r="D4" s="277">
        <v>6</v>
      </c>
      <c r="E4" s="277">
        <v>5</v>
      </c>
    </row>
    <row r="5" spans="1:5" ht="25.5" customHeight="1" hidden="1">
      <c r="A5" s="278" t="s">
        <v>5</v>
      </c>
      <c r="B5" s="279"/>
      <c r="C5" s="279"/>
      <c r="D5" s="279"/>
      <c r="E5" s="279"/>
    </row>
    <row r="6" spans="1:5" ht="15" customHeight="1" hidden="1">
      <c r="A6" s="278" t="s">
        <v>109</v>
      </c>
      <c r="B6" s="279"/>
      <c r="C6" s="279"/>
      <c r="D6" s="279"/>
      <c r="E6" s="279"/>
    </row>
    <row r="7" spans="1:5" ht="22.5" customHeight="1" hidden="1">
      <c r="A7" s="280" t="s">
        <v>80</v>
      </c>
      <c r="B7" s="281"/>
      <c r="C7" s="281"/>
      <c r="D7" s="281"/>
      <c r="E7" s="281"/>
    </row>
    <row r="8" spans="1:5" ht="16.5" hidden="1">
      <c r="A8" s="262" t="s">
        <v>81</v>
      </c>
      <c r="B8" s="288">
        <f>SUM(B4:B7)</f>
        <v>10</v>
      </c>
      <c r="C8" s="288">
        <f>SUM(C4:C7)</f>
        <v>7</v>
      </c>
      <c r="D8" s="288">
        <f>SUM(D4:D7)</f>
        <v>6</v>
      </c>
      <c r="E8" s="288">
        <f>SUM(E4:E7)</f>
        <v>5</v>
      </c>
    </row>
    <row r="9" spans="1:5" ht="16.5" hidden="1">
      <c r="A9" s="280" t="s">
        <v>8</v>
      </c>
      <c r="B9" s="281"/>
      <c r="C9" s="281"/>
      <c r="D9" s="281"/>
      <c r="E9" s="281"/>
    </row>
    <row r="10" spans="1:5" ht="16.5" hidden="1">
      <c r="A10" s="280" t="s">
        <v>7</v>
      </c>
      <c r="B10" s="281"/>
      <c r="C10" s="281"/>
      <c r="D10" s="281"/>
      <c r="E10" s="281"/>
    </row>
    <row r="11" spans="1:5" ht="16.5" hidden="1">
      <c r="A11" s="280" t="s">
        <v>6</v>
      </c>
      <c r="B11" s="281"/>
      <c r="C11" s="281"/>
      <c r="D11" s="281"/>
      <c r="E11" s="281"/>
    </row>
    <row r="12" spans="1:5" ht="23.25" customHeight="1" hidden="1">
      <c r="A12" s="280" t="s">
        <v>108</v>
      </c>
      <c r="B12" s="281"/>
      <c r="C12" s="281"/>
      <c r="D12" s="281"/>
      <c r="E12" s="281"/>
    </row>
    <row r="13" spans="1:5" ht="18.75" customHeight="1" hidden="1">
      <c r="A13" s="280" t="s">
        <v>80</v>
      </c>
      <c r="B13" s="281"/>
      <c r="C13" s="281"/>
      <c r="D13" s="281"/>
      <c r="E13" s="281"/>
    </row>
    <row r="14" spans="1:5" ht="18" customHeight="1" hidden="1">
      <c r="A14" s="280" t="s">
        <v>82</v>
      </c>
      <c r="B14" s="281"/>
      <c r="C14" s="281"/>
      <c r="D14" s="281"/>
      <c r="E14" s="281"/>
    </row>
    <row r="15" spans="1:5" ht="16.5" hidden="1">
      <c r="A15" s="264" t="s">
        <v>83</v>
      </c>
      <c r="B15" s="265">
        <f>(B16-B8)</f>
        <v>2.2222222222222214</v>
      </c>
      <c r="C15" s="265">
        <f>(C16-C8)</f>
        <v>1.473684210526315</v>
      </c>
      <c r="D15" s="265">
        <f>(D16-D8)</f>
        <v>1.2000000000000002</v>
      </c>
      <c r="E15" s="265">
        <f>(E16-E8)</f>
        <v>0.6818181818181817</v>
      </c>
    </row>
    <row r="16" spans="1:5" ht="21" customHeight="1" hidden="1">
      <c r="A16" s="264" t="s">
        <v>84</v>
      </c>
      <c r="B16" s="266">
        <f>(B2*B25/40)</f>
        <v>12.222222222222221</v>
      </c>
      <c r="C16" s="266">
        <f>(C2*C25/40)</f>
        <v>8.473684210526315</v>
      </c>
      <c r="D16" s="266">
        <f>(D2*D25/40)</f>
        <v>7.2</v>
      </c>
      <c r="E16" s="266">
        <f>(E2*E25/40)</f>
        <v>5.681818181818182</v>
      </c>
    </row>
    <row r="17" spans="1:5" ht="16.5" hidden="1">
      <c r="A17" s="267" t="s">
        <v>85</v>
      </c>
      <c r="B17" s="268">
        <f>(B4*20/60)</f>
        <v>3.3333333333333335</v>
      </c>
      <c r="C17" s="268">
        <f>(C4*20/60)</f>
        <v>2.3333333333333335</v>
      </c>
      <c r="D17" s="268">
        <f>(D4*20/60)</f>
        <v>2</v>
      </c>
      <c r="E17" s="268">
        <f>(E4*20/60)</f>
        <v>1.6666666666666667</v>
      </c>
    </row>
    <row r="18" spans="1:5" ht="16.5" hidden="1">
      <c r="A18" s="269" t="s">
        <v>85</v>
      </c>
      <c r="B18" s="270">
        <f>CEILING(B17,0.5)</f>
        <v>3.5</v>
      </c>
      <c r="C18" s="270">
        <f>CEILING(C17,0.5)</f>
        <v>2.5</v>
      </c>
      <c r="D18" s="270">
        <f>CEILING(D17,0.5)</f>
        <v>2</v>
      </c>
      <c r="E18" s="270">
        <f>CEILING(E17,0.5)</f>
        <v>2</v>
      </c>
    </row>
    <row r="19" spans="1:5" ht="16.5" hidden="1">
      <c r="A19" s="282" t="s">
        <v>24</v>
      </c>
      <c r="B19" s="283">
        <f>(B5)</f>
        <v>0</v>
      </c>
      <c r="C19" s="283">
        <f>(C5)</f>
        <v>0</v>
      </c>
      <c r="D19" s="283">
        <f>(D5)</f>
        <v>0</v>
      </c>
      <c r="E19" s="283">
        <f>(E5)</f>
        <v>0</v>
      </c>
    </row>
    <row r="20" spans="1:5" ht="24.75" customHeight="1" hidden="1">
      <c r="A20" s="278" t="s">
        <v>80</v>
      </c>
      <c r="B20" s="284">
        <f>(B7)</f>
        <v>0</v>
      </c>
      <c r="C20" s="284">
        <f>(C7)</f>
        <v>0</v>
      </c>
      <c r="D20" s="284">
        <f>(D7)</f>
        <v>0</v>
      </c>
      <c r="E20" s="284">
        <f>(E7)</f>
        <v>0</v>
      </c>
    </row>
    <row r="21" spans="1:5" ht="20.25" customHeight="1" hidden="1">
      <c r="A21" s="280" t="s">
        <v>82</v>
      </c>
      <c r="B21" s="283"/>
      <c r="C21" s="283"/>
      <c r="D21" s="283">
        <f>(D14)</f>
        <v>0</v>
      </c>
      <c r="E21" s="283">
        <f>(E14)</f>
        <v>0</v>
      </c>
    </row>
    <row r="22" spans="1:5" ht="16.5" hidden="1">
      <c r="A22" s="285" t="s">
        <v>86</v>
      </c>
      <c r="B22" s="286">
        <f>(B24-B21-B20-B19-B17)</f>
        <v>6.666666666666666</v>
      </c>
      <c r="C22" s="286">
        <f>(C24-C21-C20-C19-C17)</f>
        <v>3.929824561403509</v>
      </c>
      <c r="D22" s="286">
        <f>(D24-D21-D20-D19-D17)</f>
        <v>2.8</v>
      </c>
      <c r="E22" s="286">
        <f>(E24-E21-E20-E19-E17)</f>
        <v>1.7424242424242433</v>
      </c>
    </row>
    <row r="23" spans="1:5" ht="16.5" hidden="1">
      <c r="A23" s="285" t="s">
        <v>86</v>
      </c>
      <c r="B23" s="287">
        <f>CEILING(B22,0.5)</f>
        <v>7</v>
      </c>
      <c r="C23" s="287">
        <f>CEILING(C22,0.5)</f>
        <v>4</v>
      </c>
      <c r="D23" s="287">
        <f>CEILING(D22,0.5)</f>
        <v>3</v>
      </c>
      <c r="E23" s="287">
        <f>CEILING(E22,0.5)</f>
        <v>2</v>
      </c>
    </row>
    <row r="24" spans="1:5" ht="16.5" hidden="1">
      <c r="A24" s="271" t="s">
        <v>87</v>
      </c>
      <c r="B24" s="272">
        <f>(B25-B16)</f>
        <v>10</v>
      </c>
      <c r="C24" s="272">
        <f>(C25-C16)</f>
        <v>6.2631578947368425</v>
      </c>
      <c r="D24" s="272">
        <f>(D25-D16)</f>
        <v>4.8</v>
      </c>
      <c r="E24" s="272">
        <f>(E25-E16)</f>
        <v>3.40909090909091</v>
      </c>
    </row>
    <row r="25" spans="1:5" ht="16.5" hidden="1">
      <c r="A25" s="273" t="s">
        <v>31</v>
      </c>
      <c r="B25" s="274">
        <f>(B8*40/B3)</f>
        <v>22.22222222222222</v>
      </c>
      <c r="C25" s="274">
        <f>(C8*40/C3)</f>
        <v>14.736842105263158</v>
      </c>
      <c r="D25" s="274">
        <f>(D8*40/D3)</f>
        <v>12</v>
      </c>
      <c r="E25" s="274">
        <f>(E8*40/E3)</f>
        <v>9.090909090909092</v>
      </c>
    </row>
    <row r="26" spans="1:5" ht="16.5" hidden="1">
      <c r="A26" s="275"/>
      <c r="B26" s="255"/>
      <c r="C26" s="275"/>
      <c r="D26" s="255"/>
      <c r="E26" s="255"/>
    </row>
    <row r="27" spans="1:5" ht="16.5" hidden="1">
      <c r="A27" s="289" t="s">
        <v>119</v>
      </c>
      <c r="B27" s="255"/>
      <c r="C27" s="255"/>
      <c r="D27" s="255"/>
      <c r="E27" s="255"/>
    </row>
    <row r="28" ht="12.75" hidden="1"/>
    <row r="29" ht="15.75">
      <c r="A29" s="324" t="s">
        <v>121</v>
      </c>
    </row>
    <row r="31" ht="15.75">
      <c r="A31" s="324" t="s">
        <v>129</v>
      </c>
    </row>
    <row r="32" ht="15.75">
      <c r="A32" s="324"/>
    </row>
    <row r="34" spans="1:9" ht="12.75">
      <c r="A34" s="97" t="s">
        <v>131</v>
      </c>
      <c r="I34" s="329" t="s">
        <v>130</v>
      </c>
    </row>
    <row r="35" spans="1:12" ht="15.75">
      <c r="A35" s="339" t="s">
        <v>120</v>
      </c>
      <c r="B35" s="338" t="s">
        <v>122</v>
      </c>
      <c r="C35" s="338"/>
      <c r="D35" s="338"/>
      <c r="E35" s="338"/>
      <c r="F35" s="338"/>
      <c r="I35" s="337" t="s">
        <v>120</v>
      </c>
      <c r="J35" s="336" t="s">
        <v>123</v>
      </c>
      <c r="K35" s="336"/>
      <c r="L35" s="336"/>
    </row>
    <row r="36" spans="1:12" ht="33">
      <c r="A36" s="339"/>
      <c r="B36" s="325">
        <v>1</v>
      </c>
      <c r="C36" s="326">
        <v>2</v>
      </c>
      <c r="D36" s="327">
        <v>3</v>
      </c>
      <c r="E36" s="328">
        <v>4</v>
      </c>
      <c r="F36" s="321" t="s">
        <v>90</v>
      </c>
      <c r="I36" s="337"/>
      <c r="J36" s="297" t="s">
        <v>124</v>
      </c>
      <c r="K36" s="297" t="s">
        <v>125</v>
      </c>
      <c r="L36" s="297" t="s">
        <v>126</v>
      </c>
    </row>
    <row r="37" spans="1:12" ht="33">
      <c r="A37" s="312" t="s">
        <v>79</v>
      </c>
      <c r="B37" s="277">
        <v>6</v>
      </c>
      <c r="C37" s="277">
        <v>4</v>
      </c>
      <c r="D37" s="277">
        <v>4</v>
      </c>
      <c r="E37" s="290">
        <v>2</v>
      </c>
      <c r="F37" s="322">
        <f>SUM(B37:E37)</f>
        <v>16</v>
      </c>
      <c r="I37" s="312" t="s">
        <v>79</v>
      </c>
      <c r="J37" s="303">
        <v>16</v>
      </c>
      <c r="K37" s="303">
        <v>14</v>
      </c>
      <c r="L37" s="303">
        <v>18</v>
      </c>
    </row>
    <row r="38" spans="1:12" ht="16.5">
      <c r="A38" s="278" t="s">
        <v>5</v>
      </c>
      <c r="B38" s="279">
        <v>0</v>
      </c>
      <c r="C38" s="279"/>
      <c r="D38" s="279"/>
      <c r="E38" s="291"/>
      <c r="F38" s="322">
        <f aca="true" t="shared" si="0" ref="F38:F54">SUM(B38:E38)</f>
        <v>0</v>
      </c>
      <c r="I38" s="278" t="s">
        <v>5</v>
      </c>
      <c r="J38" s="304"/>
      <c r="K38" s="304"/>
      <c r="L38" s="304"/>
    </row>
    <row r="39" spans="1:12" ht="32.25" customHeight="1">
      <c r="A39" s="278" t="s">
        <v>109</v>
      </c>
      <c r="B39" s="279"/>
      <c r="C39" s="279"/>
      <c r="D39" s="279"/>
      <c r="E39" s="291"/>
      <c r="F39" s="322">
        <f t="shared" si="0"/>
        <v>0</v>
      </c>
      <c r="I39" s="278" t="s">
        <v>109</v>
      </c>
      <c r="J39" s="304"/>
      <c r="K39" s="304"/>
      <c r="L39" s="304"/>
    </row>
    <row r="40" spans="1:12" ht="22.5" customHeight="1">
      <c r="A40" s="280" t="s">
        <v>80</v>
      </c>
      <c r="B40" s="281">
        <v>0</v>
      </c>
      <c r="C40" s="281"/>
      <c r="D40" s="281"/>
      <c r="E40" s="292"/>
      <c r="F40" s="322">
        <f t="shared" si="0"/>
        <v>0</v>
      </c>
      <c r="I40" s="280" t="s">
        <v>80</v>
      </c>
      <c r="J40" s="305"/>
      <c r="K40" s="305">
        <v>3</v>
      </c>
      <c r="L40" s="305"/>
    </row>
    <row r="41" spans="1:12" ht="16.5">
      <c r="A41" s="262" t="s">
        <v>81</v>
      </c>
      <c r="B41" s="288">
        <f>SUM(B37:B40)</f>
        <v>6</v>
      </c>
      <c r="C41" s="288">
        <f>SUM(C37:C40)</f>
        <v>4</v>
      </c>
      <c r="D41" s="288">
        <f>SUM(D37:D40)</f>
        <v>4</v>
      </c>
      <c r="E41" s="293">
        <f>SUM(E37:E40)</f>
        <v>2</v>
      </c>
      <c r="F41" s="320">
        <f t="shared" si="0"/>
        <v>16</v>
      </c>
      <c r="I41" s="262" t="s">
        <v>81</v>
      </c>
      <c r="J41" s="306">
        <f>SUM(J37:J40)</f>
        <v>16</v>
      </c>
      <c r="K41" s="306">
        <f>SUM(K37:K40)</f>
        <v>17</v>
      </c>
      <c r="L41" s="306">
        <f>SUM(L37:L40)</f>
        <v>18</v>
      </c>
    </row>
    <row r="42" spans="1:12" ht="16.5">
      <c r="A42" s="280" t="s">
        <v>8</v>
      </c>
      <c r="B42" s="281">
        <v>2</v>
      </c>
      <c r="C42" s="281"/>
      <c r="D42" s="281">
        <v>1</v>
      </c>
      <c r="E42" s="292"/>
      <c r="F42" s="322">
        <f t="shared" si="0"/>
        <v>3</v>
      </c>
      <c r="I42" s="280" t="s">
        <v>8</v>
      </c>
      <c r="J42" s="305">
        <v>3</v>
      </c>
      <c r="K42" s="305">
        <v>4</v>
      </c>
      <c r="L42" s="305">
        <v>2</v>
      </c>
    </row>
    <row r="43" spans="1:12" ht="16.5">
      <c r="A43" s="280" t="s">
        <v>7</v>
      </c>
      <c r="B43" s="281"/>
      <c r="C43" s="281"/>
      <c r="D43" s="281"/>
      <c r="E43" s="292"/>
      <c r="F43" s="322">
        <f t="shared" si="0"/>
        <v>0</v>
      </c>
      <c r="I43" s="280" t="s">
        <v>7</v>
      </c>
      <c r="J43" s="305"/>
      <c r="K43" s="305">
        <v>1</v>
      </c>
      <c r="L43" s="305">
        <v>1</v>
      </c>
    </row>
    <row r="44" spans="1:12" ht="16.5">
      <c r="A44" s="280" t="s">
        <v>6</v>
      </c>
      <c r="B44" s="281"/>
      <c r="C44" s="281"/>
      <c r="D44" s="281"/>
      <c r="E44" s="292"/>
      <c r="F44" s="322">
        <f t="shared" si="0"/>
        <v>0</v>
      </c>
      <c r="I44" s="280" t="s">
        <v>6</v>
      </c>
      <c r="J44" s="305"/>
      <c r="K44" s="305">
        <v>1</v>
      </c>
      <c r="L44" s="305">
        <v>1</v>
      </c>
    </row>
    <row r="45" spans="1:12" ht="18.75" customHeight="1">
      <c r="A45" s="280" t="s">
        <v>108</v>
      </c>
      <c r="B45" s="281"/>
      <c r="C45" s="281"/>
      <c r="D45" s="281"/>
      <c r="E45" s="292"/>
      <c r="F45" s="322">
        <f t="shared" si="0"/>
        <v>0</v>
      </c>
      <c r="I45" s="280" t="s">
        <v>108</v>
      </c>
      <c r="J45" s="305"/>
      <c r="K45" s="305"/>
      <c r="L45" s="305">
        <v>2</v>
      </c>
    </row>
    <row r="46" spans="1:12" ht="21" customHeight="1">
      <c r="A46" s="280" t="s">
        <v>80</v>
      </c>
      <c r="B46" s="281"/>
      <c r="C46" s="281"/>
      <c r="D46" s="281"/>
      <c r="E46" s="292"/>
      <c r="F46" s="322">
        <f t="shared" si="0"/>
        <v>0</v>
      </c>
      <c r="I46" s="280" t="s">
        <v>80</v>
      </c>
      <c r="J46" s="305"/>
      <c r="K46" s="305"/>
      <c r="L46" s="305"/>
    </row>
    <row r="47" spans="1:12" ht="23.25" customHeight="1">
      <c r="A47" s="280" t="s">
        <v>82</v>
      </c>
      <c r="B47" s="281">
        <v>1</v>
      </c>
      <c r="C47" s="281"/>
      <c r="D47" s="281"/>
      <c r="E47" s="292"/>
      <c r="F47" s="322">
        <f t="shared" si="0"/>
        <v>1</v>
      </c>
      <c r="I47" s="280" t="s">
        <v>82</v>
      </c>
      <c r="J47" s="305">
        <v>1</v>
      </c>
      <c r="K47" s="305"/>
      <c r="L47" s="305"/>
    </row>
    <row r="48" spans="1:12" ht="21" customHeight="1">
      <c r="A48" s="264" t="s">
        <v>128</v>
      </c>
      <c r="B48" s="265">
        <f>SUM(B42:B47)</f>
        <v>3</v>
      </c>
      <c r="C48" s="265">
        <f>SUM(C42:C47)</f>
        <v>0</v>
      </c>
      <c r="D48" s="265">
        <f>SUM(D42:D47)</f>
        <v>1</v>
      </c>
      <c r="E48" s="294">
        <f>SUM(E42:E47)</f>
        <v>0</v>
      </c>
      <c r="F48" s="298">
        <f t="shared" si="0"/>
        <v>4</v>
      </c>
      <c r="I48" s="264" t="s">
        <v>127</v>
      </c>
      <c r="J48" s="307">
        <f>SUM(J42:J47)</f>
        <v>4</v>
      </c>
      <c r="K48" s="307">
        <f>SUM(K42:K47)</f>
        <v>6</v>
      </c>
      <c r="L48" s="307">
        <f>SUM(L42:L47)</f>
        <v>6</v>
      </c>
    </row>
    <row r="49" spans="1:12" ht="18.75" customHeight="1">
      <c r="A49" s="313" t="s">
        <v>84</v>
      </c>
      <c r="B49" s="331">
        <f>(B41+B48)</f>
        <v>9</v>
      </c>
      <c r="C49" s="331">
        <f>(C41+C48)</f>
        <v>4</v>
      </c>
      <c r="D49" s="331">
        <f>(D41+D48)</f>
        <v>5</v>
      </c>
      <c r="E49" s="331">
        <f>(E41+E48)</f>
        <v>2</v>
      </c>
      <c r="F49" s="320">
        <f t="shared" si="0"/>
        <v>20</v>
      </c>
      <c r="I49" s="313" t="s">
        <v>84</v>
      </c>
      <c r="J49" s="314">
        <f>(J41+J48)</f>
        <v>20</v>
      </c>
      <c r="K49" s="314">
        <f>(K41+K48)</f>
        <v>23</v>
      </c>
      <c r="L49" s="314">
        <f>(L41+L48)</f>
        <v>24</v>
      </c>
    </row>
    <row r="50" spans="1:12" ht="16.5" hidden="1">
      <c r="A50" s="267" t="s">
        <v>85</v>
      </c>
      <c r="B50" s="268">
        <f>(B37*20/60)</f>
        <v>2</v>
      </c>
      <c r="C50" s="268">
        <f>(C37*20/60)</f>
        <v>1.3333333333333333</v>
      </c>
      <c r="D50" s="268">
        <f>(D37*20/60)</f>
        <v>1.3333333333333333</v>
      </c>
      <c r="E50" s="295">
        <f>(E37*20/60)</f>
        <v>0.6666666666666666</v>
      </c>
      <c r="F50" s="298">
        <f t="shared" si="0"/>
        <v>5.333333333333333</v>
      </c>
      <c r="I50" s="267" t="s">
        <v>85</v>
      </c>
      <c r="J50" s="308">
        <f>(J37*20/60)</f>
        <v>5.333333333333333</v>
      </c>
      <c r="K50" s="308">
        <f>(K37*20/60)</f>
        <v>4.666666666666667</v>
      </c>
      <c r="L50" s="308">
        <f>(L37*20/60)</f>
        <v>6</v>
      </c>
    </row>
    <row r="51" spans="1:12" ht="16.5">
      <c r="A51" s="269" t="s">
        <v>85</v>
      </c>
      <c r="B51" s="270">
        <f>CEILING(B50,0.5)</f>
        <v>2</v>
      </c>
      <c r="C51" s="270">
        <f>CEILING(C50,0.5)</f>
        <v>1.5</v>
      </c>
      <c r="D51" s="270">
        <f>CEILING(D50,0.5)</f>
        <v>1.5</v>
      </c>
      <c r="E51" s="296">
        <f>CEILING(E50,0.5)</f>
        <v>1</v>
      </c>
      <c r="F51" s="298">
        <f t="shared" si="0"/>
        <v>6</v>
      </c>
      <c r="I51" s="269" t="s">
        <v>85</v>
      </c>
      <c r="J51" s="309">
        <f>CEILING(J50,0.5)</f>
        <v>5.5</v>
      </c>
      <c r="K51" s="309">
        <f>CEILING(K50,0.5)</f>
        <v>5</v>
      </c>
      <c r="L51" s="309">
        <f>CEILING(L50,0.5)</f>
        <v>6</v>
      </c>
    </row>
    <row r="52" spans="1:12" ht="16.5">
      <c r="A52" s="282" t="s">
        <v>24</v>
      </c>
      <c r="B52" s="300">
        <f>(B38)</f>
        <v>0</v>
      </c>
      <c r="C52" s="300">
        <f>(C38)</f>
        <v>0</v>
      </c>
      <c r="D52" s="300">
        <f>(D38)</f>
        <v>0</v>
      </c>
      <c r="E52" s="301">
        <f>(E38)</f>
        <v>0</v>
      </c>
      <c r="F52" s="322">
        <f t="shared" si="0"/>
        <v>0</v>
      </c>
      <c r="I52" s="282" t="s">
        <v>24</v>
      </c>
      <c r="J52" s="310">
        <f>(J38)</f>
        <v>0</v>
      </c>
      <c r="K52" s="310">
        <f>(K38)</f>
        <v>0</v>
      </c>
      <c r="L52" s="310">
        <f>(L38)</f>
        <v>0</v>
      </c>
    </row>
    <row r="53" spans="1:12" ht="16.5">
      <c r="A53" s="278" t="s">
        <v>80</v>
      </c>
      <c r="B53" s="302">
        <f>(B40)</f>
        <v>0</v>
      </c>
      <c r="C53" s="302">
        <f>(C40)</f>
        <v>0</v>
      </c>
      <c r="D53" s="302">
        <f>(D40)</f>
        <v>0</v>
      </c>
      <c r="E53" s="302">
        <f>(E40)</f>
        <v>0</v>
      </c>
      <c r="F53" s="322">
        <f t="shared" si="0"/>
        <v>0</v>
      </c>
      <c r="I53" s="278" t="s">
        <v>80</v>
      </c>
      <c r="J53" s="311">
        <f>(J40)</f>
        <v>0</v>
      </c>
      <c r="K53" s="311">
        <f>(K40)</f>
        <v>3</v>
      </c>
      <c r="L53" s="311">
        <v>0</v>
      </c>
    </row>
    <row r="54" spans="1:12" ht="22.5" customHeight="1">
      <c r="A54" s="280" t="s">
        <v>82</v>
      </c>
      <c r="B54" s="300"/>
      <c r="C54" s="300"/>
      <c r="D54" s="300">
        <f>(D47)</f>
        <v>0</v>
      </c>
      <c r="E54" s="301">
        <f>(E47)</f>
        <v>0</v>
      </c>
      <c r="F54" s="322">
        <f t="shared" si="0"/>
        <v>0</v>
      </c>
      <c r="I54" s="280" t="s">
        <v>82</v>
      </c>
      <c r="J54" s="310"/>
      <c r="K54" s="310">
        <v>2</v>
      </c>
      <c r="L54" s="310">
        <f>(L47)</f>
        <v>0</v>
      </c>
    </row>
    <row r="55" spans="1:12" ht="16.5">
      <c r="A55" s="285" t="s">
        <v>86</v>
      </c>
      <c r="B55" s="299">
        <v>2</v>
      </c>
      <c r="C55" s="299">
        <v>2</v>
      </c>
      <c r="D55" s="299">
        <v>2</v>
      </c>
      <c r="E55" s="299">
        <v>2</v>
      </c>
      <c r="F55" s="323">
        <f>SUM(B55:E55)</f>
        <v>8</v>
      </c>
      <c r="I55" s="285" t="s">
        <v>86</v>
      </c>
      <c r="J55" s="317">
        <f>(J56-J51-J52-J53-J54)</f>
        <v>14.5</v>
      </c>
      <c r="K55" s="317">
        <f>(K56-K51-K52-K53-K54)</f>
        <v>7</v>
      </c>
      <c r="L55" s="317">
        <f>(L56-L51-L52-L53-L54)</f>
        <v>10</v>
      </c>
    </row>
    <row r="56" spans="1:12" ht="16.5">
      <c r="A56" s="271" t="s">
        <v>87</v>
      </c>
      <c r="B56" s="316">
        <f>SUM(B51:B55)</f>
        <v>4</v>
      </c>
      <c r="C56" s="316">
        <f>SUM(C51:C55)</f>
        <v>3.5</v>
      </c>
      <c r="D56" s="316">
        <f>SUM(D51:D55)</f>
        <v>3.5</v>
      </c>
      <c r="E56" s="316">
        <f>SUM(E51:E55)</f>
        <v>3</v>
      </c>
      <c r="F56" s="298">
        <f>SUM(B56:E56)</f>
        <v>14</v>
      </c>
      <c r="I56" s="271" t="s">
        <v>87</v>
      </c>
      <c r="J56" s="318">
        <f>(40-J49)</f>
        <v>20</v>
      </c>
      <c r="K56" s="318">
        <f>(40-K49)</f>
        <v>17</v>
      </c>
      <c r="L56" s="318">
        <f>(40-L49)</f>
        <v>16</v>
      </c>
    </row>
    <row r="57" spans="1:12" ht="33">
      <c r="A57" s="330" t="s">
        <v>31</v>
      </c>
      <c r="B57" s="319">
        <f>(B49+B56)</f>
        <v>13</v>
      </c>
      <c r="C57" s="319">
        <f>(C49+C56)</f>
        <v>7.5</v>
      </c>
      <c r="D57" s="319">
        <f>(D49+D56)</f>
        <v>8.5</v>
      </c>
      <c r="E57" s="319">
        <f>(E49+E56)</f>
        <v>5</v>
      </c>
      <c r="F57" s="320">
        <f>(F49+F56)</f>
        <v>34</v>
      </c>
      <c r="I57" s="330" t="s">
        <v>31</v>
      </c>
      <c r="J57" s="315">
        <f>(J49+J56)</f>
        <v>40</v>
      </c>
      <c r="K57" s="315">
        <f>(K49+K56)</f>
        <v>40</v>
      </c>
      <c r="L57" s="315">
        <f>(L49+L56)</f>
        <v>40</v>
      </c>
    </row>
  </sheetData>
  <sheetProtection/>
  <mergeCells count="4">
    <mergeCell ref="J35:L35"/>
    <mergeCell ref="I35:I36"/>
    <mergeCell ref="B35:F35"/>
    <mergeCell ref="A35:A3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3.8515625" style="0" customWidth="1"/>
  </cols>
  <sheetData>
    <row r="1" spans="1:5" ht="33">
      <c r="A1" s="256" t="s">
        <v>88</v>
      </c>
      <c r="B1" s="257" t="s">
        <v>75</v>
      </c>
      <c r="C1" s="258" t="s">
        <v>76</v>
      </c>
      <c r="D1" s="259" t="s">
        <v>77</v>
      </c>
      <c r="E1" s="256" t="s">
        <v>89</v>
      </c>
    </row>
    <row r="2" spans="1:5" ht="24" customHeight="1">
      <c r="A2" s="260" t="s">
        <v>52</v>
      </c>
      <c r="B2" s="261">
        <v>22</v>
      </c>
      <c r="C2" s="261">
        <v>23</v>
      </c>
      <c r="D2" s="261">
        <v>24</v>
      </c>
      <c r="E2" s="261">
        <v>25</v>
      </c>
    </row>
    <row r="3" spans="1:5" ht="21" customHeight="1">
      <c r="A3" s="262" t="s">
        <v>78</v>
      </c>
      <c r="B3" s="263">
        <v>18</v>
      </c>
      <c r="C3" s="263">
        <v>19</v>
      </c>
      <c r="D3" s="263">
        <v>20</v>
      </c>
      <c r="E3" s="263">
        <v>22</v>
      </c>
    </row>
    <row r="4" spans="1:5" ht="25.5" customHeight="1">
      <c r="A4" s="276" t="s">
        <v>79</v>
      </c>
      <c r="B4" s="277">
        <v>10</v>
      </c>
      <c r="C4" s="277">
        <v>7</v>
      </c>
      <c r="D4" s="277">
        <v>6</v>
      </c>
      <c r="E4" s="277">
        <v>5</v>
      </c>
    </row>
    <row r="5" spans="1:5" ht="25.5" customHeight="1">
      <c r="A5" s="278" t="s">
        <v>5</v>
      </c>
      <c r="B5" s="279"/>
      <c r="C5" s="279"/>
      <c r="D5" s="279"/>
      <c r="E5" s="279"/>
    </row>
    <row r="6" spans="1:5" ht="15" customHeight="1">
      <c r="A6" s="278" t="s">
        <v>109</v>
      </c>
      <c r="B6" s="279"/>
      <c r="C6" s="279"/>
      <c r="D6" s="279"/>
      <c r="E6" s="279"/>
    </row>
    <row r="7" spans="1:5" ht="22.5" customHeight="1">
      <c r="A7" s="280" t="s">
        <v>80</v>
      </c>
      <c r="B7" s="281"/>
      <c r="C7" s="281"/>
      <c r="D7" s="281"/>
      <c r="E7" s="281"/>
    </row>
    <row r="8" spans="1:5" ht="16.5">
      <c r="A8" s="262" t="s">
        <v>81</v>
      </c>
      <c r="B8" s="288">
        <f>SUM(B4:B7)</f>
        <v>10</v>
      </c>
      <c r="C8" s="288">
        <f>SUM(C4:C7)</f>
        <v>7</v>
      </c>
      <c r="D8" s="288">
        <f>SUM(D4:D7)</f>
        <v>6</v>
      </c>
      <c r="E8" s="288">
        <f>SUM(E4:E7)</f>
        <v>5</v>
      </c>
    </row>
    <row r="9" spans="1:5" ht="16.5">
      <c r="A9" s="280" t="s">
        <v>8</v>
      </c>
      <c r="B9" s="281"/>
      <c r="C9" s="281"/>
      <c r="D9" s="281"/>
      <c r="E9" s="281"/>
    </row>
    <row r="10" spans="1:5" ht="16.5">
      <c r="A10" s="280" t="s">
        <v>7</v>
      </c>
      <c r="B10" s="281"/>
      <c r="C10" s="281"/>
      <c r="D10" s="281"/>
      <c r="E10" s="281"/>
    </row>
    <row r="11" spans="1:5" ht="16.5">
      <c r="A11" s="280" t="s">
        <v>6</v>
      </c>
      <c r="B11" s="281"/>
      <c r="C11" s="281"/>
      <c r="D11" s="281"/>
      <c r="E11" s="281"/>
    </row>
    <row r="12" spans="1:5" ht="23.25" customHeight="1">
      <c r="A12" s="280" t="s">
        <v>108</v>
      </c>
      <c r="B12" s="281"/>
      <c r="C12" s="281"/>
      <c r="D12" s="281"/>
      <c r="E12" s="281"/>
    </row>
    <row r="13" spans="1:5" ht="18.75" customHeight="1">
      <c r="A13" s="280" t="s">
        <v>80</v>
      </c>
      <c r="B13" s="281"/>
      <c r="C13" s="281"/>
      <c r="D13" s="281"/>
      <c r="E13" s="281"/>
    </row>
    <row r="14" spans="1:5" ht="18" customHeight="1">
      <c r="A14" s="280" t="s">
        <v>82</v>
      </c>
      <c r="B14" s="281"/>
      <c r="C14" s="281"/>
      <c r="D14" s="281"/>
      <c r="E14" s="281"/>
    </row>
    <row r="15" spans="1:5" ht="16.5">
      <c r="A15" s="264" t="s">
        <v>83</v>
      </c>
      <c r="B15" s="265">
        <f>(B16-B8)</f>
        <v>2.2222222222222214</v>
      </c>
      <c r="C15" s="265">
        <f>(C16-C8)</f>
        <v>1.473684210526315</v>
      </c>
      <c r="D15" s="265">
        <f>(D16-D8)</f>
        <v>1.2000000000000002</v>
      </c>
      <c r="E15" s="265">
        <f>(E16-E8)</f>
        <v>0.6818181818181817</v>
      </c>
    </row>
    <row r="16" spans="1:5" ht="21" customHeight="1">
      <c r="A16" s="264" t="s">
        <v>84</v>
      </c>
      <c r="B16" s="266">
        <f>(B2*B25/40)</f>
        <v>12.222222222222221</v>
      </c>
      <c r="C16" s="266">
        <f>(C2*C25/40)</f>
        <v>8.473684210526315</v>
      </c>
      <c r="D16" s="266">
        <f>(D2*D25/40)</f>
        <v>7.2</v>
      </c>
      <c r="E16" s="266">
        <f>(E2*E25/40)</f>
        <v>5.681818181818182</v>
      </c>
    </row>
    <row r="17" spans="1:5" ht="16.5" hidden="1">
      <c r="A17" s="267" t="s">
        <v>85</v>
      </c>
      <c r="B17" s="268">
        <f>(B4*20/60)</f>
        <v>3.3333333333333335</v>
      </c>
      <c r="C17" s="268">
        <f>(C4*20/60)</f>
        <v>2.3333333333333335</v>
      </c>
      <c r="D17" s="268">
        <f>(D4*20/60)</f>
        <v>2</v>
      </c>
      <c r="E17" s="268">
        <f>(E4*20/60)</f>
        <v>1.6666666666666667</v>
      </c>
    </row>
    <row r="18" spans="1:5" ht="16.5">
      <c r="A18" s="269" t="s">
        <v>85</v>
      </c>
      <c r="B18" s="270">
        <f>CEILING(B17,0.5)</f>
        <v>3.5</v>
      </c>
      <c r="C18" s="270">
        <f>CEILING(C17,0.5)</f>
        <v>2.5</v>
      </c>
      <c r="D18" s="270">
        <f>CEILING(D17,0.5)</f>
        <v>2</v>
      </c>
      <c r="E18" s="270">
        <f>CEILING(E17,0.5)</f>
        <v>2</v>
      </c>
    </row>
    <row r="19" spans="1:5" ht="16.5">
      <c r="A19" s="282" t="s">
        <v>24</v>
      </c>
      <c r="B19" s="283">
        <f>(B5)</f>
        <v>0</v>
      </c>
      <c r="C19" s="283">
        <f>(C5)</f>
        <v>0</v>
      </c>
      <c r="D19" s="283">
        <f>(D5)</f>
        <v>0</v>
      </c>
      <c r="E19" s="283">
        <f>(E5)</f>
        <v>0</v>
      </c>
    </row>
    <row r="20" spans="1:5" ht="24.75" customHeight="1">
      <c r="A20" s="278" t="s">
        <v>80</v>
      </c>
      <c r="B20" s="284">
        <f>(B7)</f>
        <v>0</v>
      </c>
      <c r="C20" s="284">
        <f>(C7)</f>
        <v>0</v>
      </c>
      <c r="D20" s="284">
        <f>(D7)</f>
        <v>0</v>
      </c>
      <c r="E20" s="284">
        <f>(E7)</f>
        <v>0</v>
      </c>
    </row>
    <row r="21" spans="1:5" ht="20.25" customHeight="1">
      <c r="A21" s="280" t="s">
        <v>82</v>
      </c>
      <c r="B21" s="283"/>
      <c r="C21" s="283"/>
      <c r="D21" s="283">
        <f>(D14)</f>
        <v>0</v>
      </c>
      <c r="E21" s="283">
        <f>(E14)</f>
        <v>0</v>
      </c>
    </row>
    <row r="22" spans="1:5" ht="16.5" hidden="1">
      <c r="A22" s="285" t="s">
        <v>86</v>
      </c>
      <c r="B22" s="286">
        <f>(B24-B21-B20-B19-B17)</f>
        <v>6.666666666666666</v>
      </c>
      <c r="C22" s="286">
        <f>(C24-C21-C20-C19-C17)</f>
        <v>3.929824561403509</v>
      </c>
      <c r="D22" s="286">
        <f>(D24-D21-D20-D19-D17)</f>
        <v>2.8</v>
      </c>
      <c r="E22" s="286">
        <f>(E24-E21-E20-E19-E17)</f>
        <v>1.7424242424242433</v>
      </c>
    </row>
    <row r="23" spans="1:5" ht="16.5">
      <c r="A23" s="285" t="s">
        <v>86</v>
      </c>
      <c r="B23" s="287">
        <f>CEILING(B22,0.5)</f>
        <v>7</v>
      </c>
      <c r="C23" s="287">
        <f>CEILING(C22,0.5)</f>
        <v>4</v>
      </c>
      <c r="D23" s="287">
        <f>CEILING(D22,0.5)</f>
        <v>3</v>
      </c>
      <c r="E23" s="287">
        <f>CEILING(E22,0.5)</f>
        <v>2</v>
      </c>
    </row>
    <row r="24" spans="1:5" ht="16.5">
      <c r="A24" s="271" t="s">
        <v>87</v>
      </c>
      <c r="B24" s="272">
        <f>(B25-B16)</f>
        <v>10</v>
      </c>
      <c r="C24" s="272">
        <f>(C25-C16)</f>
        <v>6.2631578947368425</v>
      </c>
      <c r="D24" s="272">
        <f>(D25-D16)</f>
        <v>4.8</v>
      </c>
      <c r="E24" s="272">
        <f>(E25-E16)</f>
        <v>3.40909090909091</v>
      </c>
    </row>
    <row r="25" spans="1:5" ht="16.5">
      <c r="A25" s="273" t="s">
        <v>31</v>
      </c>
      <c r="B25" s="274">
        <f>(B8*40/B3)</f>
        <v>22.22222222222222</v>
      </c>
      <c r="C25" s="274">
        <f>(C8*40/C3)</f>
        <v>14.736842105263158</v>
      </c>
      <c r="D25" s="274">
        <f>(D8*40/D3)</f>
        <v>12</v>
      </c>
      <c r="E25" s="274">
        <f>(E8*40/E3)</f>
        <v>9.090909090909092</v>
      </c>
    </row>
    <row r="26" spans="1:5" ht="16.5">
      <c r="A26" s="275"/>
      <c r="B26" s="255"/>
      <c r="C26" s="275"/>
      <c r="D26" s="255"/>
      <c r="E26" s="255"/>
    </row>
    <row r="27" spans="1:5" ht="16.5">
      <c r="A27" s="289" t="s">
        <v>119</v>
      </c>
      <c r="B27" s="255"/>
      <c r="C27" s="255"/>
      <c r="D27" s="255"/>
      <c r="E27" s="255"/>
    </row>
    <row r="32" ht="12.75">
      <c r="A32" s="97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13"/>
  <sheetViews>
    <sheetView tabSelected="1" zoomScalePageLayoutView="0" workbookViewId="0" topLeftCell="A16">
      <selection activeCell="AO54" sqref="AO54"/>
    </sheetView>
  </sheetViews>
  <sheetFormatPr defaultColWidth="9.140625" defaultRowHeight="12.75"/>
  <cols>
    <col min="1" max="1" width="9.421875" style="1" customWidth="1"/>
    <col min="2" max="2" width="10.00390625" style="194" customWidth="1"/>
    <col min="3" max="3" width="7.57421875" style="1" customWidth="1"/>
    <col min="4" max="4" width="2.28125" style="194" customWidth="1"/>
    <col min="5" max="5" width="3.140625" style="1" customWidth="1"/>
    <col min="6" max="6" width="3.00390625" style="1" customWidth="1"/>
    <col min="7" max="7" width="2.57421875" style="1" customWidth="1"/>
    <col min="8" max="8" width="2.421875" style="1" customWidth="1"/>
    <col min="9" max="10" width="2.57421875" style="1" customWidth="1"/>
    <col min="11" max="12" width="2.421875" style="1" customWidth="1"/>
    <col min="13" max="13" width="3.57421875" style="1" customWidth="1"/>
    <col min="14" max="14" width="2.7109375" style="1" customWidth="1"/>
    <col min="15" max="15" width="2.8515625" style="1" customWidth="1"/>
    <col min="16" max="16" width="3.28125" style="4" customWidth="1"/>
    <col min="17" max="17" width="2.57421875" style="1" customWidth="1"/>
    <col min="18" max="18" width="2.28125" style="1" customWidth="1"/>
    <col min="19" max="19" width="2.421875" style="1" customWidth="1"/>
    <col min="20" max="20" width="2.28125" style="1" customWidth="1"/>
    <col min="21" max="24" width="2.421875" style="1" customWidth="1"/>
    <col min="25" max="26" width="2.57421875" style="1" customWidth="1"/>
    <col min="27" max="31" width="2.7109375" style="1" customWidth="1"/>
    <col min="32" max="32" width="2.7109375" style="3" customWidth="1"/>
    <col min="33" max="33" width="3.28125" style="2" customWidth="1"/>
    <col min="34" max="34" width="3.28125" style="2" hidden="1" customWidth="1"/>
    <col min="35" max="35" width="2.57421875" style="1" customWidth="1"/>
    <col min="36" max="37" width="2.421875" style="1" customWidth="1"/>
    <col min="38" max="38" width="2.57421875" style="1" customWidth="1"/>
    <col min="39" max="39" width="4.00390625" style="1" customWidth="1"/>
    <col min="40" max="40" width="3.28125" style="3" customWidth="1"/>
    <col min="41" max="41" width="2.8515625" style="5" customWidth="1"/>
    <col min="42" max="42" width="3.57421875" style="5" hidden="1" customWidth="1"/>
    <col min="43" max="43" width="4.421875" style="39" hidden="1" customWidth="1"/>
    <col min="44" max="44" width="4.28125" style="39" hidden="1" customWidth="1"/>
    <col min="45" max="45" width="5.140625" style="39" hidden="1" customWidth="1"/>
    <col min="46" max="46" width="4.57421875" style="194" customWidth="1"/>
    <col min="47" max="47" width="12.7109375" style="1" customWidth="1"/>
    <col min="48" max="48" width="12.00390625" style="1" customWidth="1"/>
    <col min="49" max="51" width="8.8515625" style="1" customWidth="1"/>
    <col min="52" max="52" width="14.7109375" style="1" customWidth="1"/>
    <col min="53" max="53" width="12.00390625" style="1" customWidth="1"/>
    <col min="54" max="16384" width="8.8515625" style="1" customWidth="1"/>
  </cols>
  <sheetData>
    <row r="1" spans="1:55" ht="12.75" customHeight="1">
      <c r="A1" s="419" t="s">
        <v>63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172"/>
      <c r="BC1" s="172"/>
    </row>
    <row r="2" spans="1:55" ht="12.7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172"/>
      <c r="BC2" s="172"/>
    </row>
    <row r="3" spans="1:55" ht="12.75" customHeight="1" thickBot="1">
      <c r="A3" s="123"/>
      <c r="B3" s="192"/>
      <c r="C3" s="123"/>
      <c r="D3" s="19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8"/>
      <c r="AI3" s="128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93"/>
      <c r="AU3" s="123"/>
      <c r="AV3" s="123"/>
      <c r="AW3" s="123"/>
      <c r="AX3" s="123"/>
      <c r="AZ3" s="123"/>
      <c r="BA3" s="123"/>
      <c r="BB3" s="123"/>
      <c r="BC3" s="123"/>
    </row>
    <row r="4" spans="1:55" ht="12.75" customHeight="1" thickBot="1">
      <c r="A4" s="127" t="s">
        <v>64</v>
      </c>
      <c r="B4" s="420" t="s">
        <v>132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2"/>
      <c r="AA4" s="414" t="s">
        <v>65</v>
      </c>
      <c r="AB4" s="415"/>
      <c r="AC4" s="415"/>
      <c r="AD4" s="415"/>
      <c r="AE4" s="416"/>
      <c r="AF4" s="420" t="s">
        <v>135</v>
      </c>
      <c r="AG4" s="421"/>
      <c r="AH4" s="421"/>
      <c r="AI4" s="421"/>
      <c r="AJ4" s="421"/>
      <c r="AK4" s="422"/>
      <c r="AL4" s="414" t="s">
        <v>68</v>
      </c>
      <c r="AM4" s="415"/>
      <c r="AN4" s="415"/>
      <c r="AO4" s="415"/>
      <c r="AP4" s="415"/>
      <c r="AQ4" s="415"/>
      <c r="AR4" s="415"/>
      <c r="AS4" s="415"/>
      <c r="AT4" s="416"/>
      <c r="AU4" s="405">
        <v>1</v>
      </c>
      <c r="AV4" s="406"/>
      <c r="AW4" s="407"/>
      <c r="AX4" s="173"/>
      <c r="AZ4" s="405" t="s">
        <v>215</v>
      </c>
      <c r="BA4" s="406"/>
      <c r="BB4" s="407"/>
      <c r="BC4" s="173"/>
    </row>
    <row r="5" spans="1:55" ht="12.75" customHeight="1" thickBot="1">
      <c r="A5" s="128"/>
      <c r="B5" s="193"/>
      <c r="C5" s="128"/>
      <c r="D5" s="193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93"/>
      <c r="AU5" s="128"/>
      <c r="AV5" s="128"/>
      <c r="AW5" s="128"/>
      <c r="AX5" s="128"/>
      <c r="AZ5" s="128"/>
      <c r="BA5" s="128"/>
      <c r="BB5" s="128"/>
      <c r="BC5" s="128"/>
    </row>
    <row r="6" spans="1:55" ht="14.25" thickBot="1">
      <c r="A6" s="130" t="s">
        <v>66</v>
      </c>
      <c r="B6" s="411" t="s">
        <v>133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3"/>
      <c r="AA6" s="414" t="s">
        <v>67</v>
      </c>
      <c r="AB6" s="415"/>
      <c r="AC6" s="415"/>
      <c r="AD6" s="415"/>
      <c r="AE6" s="416"/>
      <c r="AF6" s="411" t="s">
        <v>214</v>
      </c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3"/>
      <c r="AX6" s="183"/>
      <c r="BC6" s="183"/>
    </row>
    <row r="7" spans="1:55" ht="14.25" thickBot="1">
      <c r="A7" s="124"/>
      <c r="C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5"/>
      <c r="AH7" s="125"/>
      <c r="AI7" s="124"/>
      <c r="AJ7" s="124"/>
      <c r="AK7" s="126"/>
      <c r="AL7" s="124"/>
      <c r="AM7" s="124"/>
      <c r="AN7" s="124"/>
      <c r="AO7" s="124"/>
      <c r="AP7" s="129"/>
      <c r="AQ7" s="129"/>
      <c r="AR7" s="129"/>
      <c r="AS7" s="129"/>
      <c r="AT7" s="218"/>
      <c r="AU7" s="129"/>
      <c r="AV7" s="129"/>
      <c r="AW7" s="124"/>
      <c r="AX7" s="124"/>
      <c r="AZ7" s="129"/>
      <c r="BA7" s="129"/>
      <c r="BB7" s="124"/>
      <c r="BC7" s="124"/>
    </row>
    <row r="8" spans="1:55" ht="14.25" thickBot="1">
      <c r="A8" s="130" t="s">
        <v>69</v>
      </c>
      <c r="B8" s="411" t="s">
        <v>134</v>
      </c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3"/>
      <c r="AA8" s="124"/>
      <c r="AB8" s="124"/>
      <c r="AC8" s="124" t="s">
        <v>70</v>
      </c>
      <c r="AD8" s="124"/>
      <c r="AE8" s="124"/>
      <c r="AF8" s="124"/>
      <c r="AG8" s="125"/>
      <c r="AH8" s="125"/>
      <c r="AI8" s="124"/>
      <c r="AJ8" s="124"/>
      <c r="AK8" s="126"/>
      <c r="AL8" s="124"/>
      <c r="AM8" s="124"/>
      <c r="AN8" s="417">
        <v>22</v>
      </c>
      <c r="AO8" s="418"/>
      <c r="AP8" s="129"/>
      <c r="AQ8" s="129"/>
      <c r="AR8" s="129" t="s">
        <v>71</v>
      </c>
      <c r="AS8" s="129"/>
      <c r="AT8" s="219"/>
      <c r="AU8" s="129"/>
      <c r="AV8" s="129"/>
      <c r="AW8" s="124"/>
      <c r="AX8" s="124"/>
      <c r="AZ8" s="129"/>
      <c r="BA8" s="129"/>
      <c r="BB8" s="124"/>
      <c r="BC8" s="124"/>
    </row>
    <row r="9" spans="5:46" ht="12.75"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AF9" s="1"/>
      <c r="AK9" s="72"/>
      <c r="AN9" s="1"/>
      <c r="AO9" s="1"/>
      <c r="AP9" s="122"/>
      <c r="AQ9" s="122"/>
      <c r="AR9" s="122"/>
      <c r="AS9" s="122"/>
      <c r="AT9" s="218"/>
    </row>
    <row r="10" spans="29:46" ht="13.5">
      <c r="AC10" s="332"/>
      <c r="AD10" s="121"/>
      <c r="AE10" s="121"/>
      <c r="AF10" s="246"/>
      <c r="AG10" s="12"/>
      <c r="AH10" s="12"/>
      <c r="AI10" s="121"/>
      <c r="AJ10" s="332"/>
      <c r="AK10" s="121"/>
      <c r="AL10" s="121"/>
      <c r="AM10" s="121"/>
      <c r="AN10" s="382"/>
      <c r="AO10" s="382"/>
      <c r="AP10" s="247"/>
      <c r="AQ10" s="248"/>
      <c r="AR10" s="333"/>
      <c r="AS10" s="248"/>
      <c r="AT10" s="244"/>
    </row>
    <row r="11" ht="12.75">
      <c r="AM11" s="131"/>
    </row>
    <row r="12" spans="5:16" ht="13.5" thickBot="1"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</row>
    <row r="13" spans="1:56" ht="13.5" customHeight="1" thickBot="1">
      <c r="A13" s="384" t="s">
        <v>21</v>
      </c>
      <c r="B13" s="384"/>
      <c r="C13" s="384"/>
      <c r="D13" s="211"/>
      <c r="E13" s="385" t="s">
        <v>0</v>
      </c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6"/>
      <c r="AG13" s="387" t="s">
        <v>73</v>
      </c>
      <c r="AH13" s="136"/>
      <c r="AI13" s="389" t="s">
        <v>45</v>
      </c>
      <c r="AJ13" s="390"/>
      <c r="AK13" s="390"/>
      <c r="AL13" s="390"/>
      <c r="AM13" s="390"/>
      <c r="AN13" s="391"/>
      <c r="AO13" s="392" t="s">
        <v>12</v>
      </c>
      <c r="AP13" s="358" t="s">
        <v>74</v>
      </c>
      <c r="AQ13" s="159"/>
      <c r="AR13" s="160"/>
      <c r="AS13" s="157"/>
      <c r="AT13" s="361" t="s">
        <v>22</v>
      </c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</row>
    <row r="14" spans="1:56" ht="13.5" customHeight="1">
      <c r="A14" s="384"/>
      <c r="B14" s="384"/>
      <c r="C14" s="384"/>
      <c r="D14" s="363"/>
      <c r="E14" s="366" t="s">
        <v>43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8"/>
      <c r="Q14" s="369" t="s">
        <v>14</v>
      </c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1"/>
      <c r="AG14" s="388"/>
      <c r="AH14" s="179"/>
      <c r="AI14" s="372" t="s">
        <v>23</v>
      </c>
      <c r="AJ14" s="373"/>
      <c r="AK14" s="374" t="s">
        <v>46</v>
      </c>
      <c r="AL14" s="373"/>
      <c r="AM14" s="21" t="s">
        <v>47</v>
      </c>
      <c r="AN14" s="22" t="s">
        <v>50</v>
      </c>
      <c r="AO14" s="393"/>
      <c r="AP14" s="359"/>
      <c r="AQ14" s="166"/>
      <c r="AR14" s="167"/>
      <c r="AS14" s="158"/>
      <c r="AT14" s="362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</row>
    <row r="15" spans="1:56" ht="21" customHeight="1">
      <c r="A15" s="384"/>
      <c r="B15" s="384"/>
      <c r="C15" s="384"/>
      <c r="D15" s="364"/>
      <c r="E15" s="375" t="s">
        <v>57</v>
      </c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7"/>
      <c r="Q15" s="378" t="s">
        <v>59</v>
      </c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80"/>
      <c r="AG15" s="388"/>
      <c r="AH15" s="179"/>
      <c r="AI15" s="395" t="s">
        <v>48</v>
      </c>
      <c r="AJ15" s="396"/>
      <c r="AK15" s="396"/>
      <c r="AL15" s="396"/>
      <c r="AM15" s="396"/>
      <c r="AN15" s="397"/>
      <c r="AO15" s="393"/>
      <c r="AP15" s="359"/>
      <c r="AQ15" s="166"/>
      <c r="AR15" s="167"/>
      <c r="AS15" s="163"/>
      <c r="AT15" s="362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</row>
    <row r="16" spans="1:56" ht="15.75" customHeight="1">
      <c r="A16" s="384"/>
      <c r="B16" s="384"/>
      <c r="C16" s="384"/>
      <c r="D16" s="364"/>
      <c r="E16" s="398" t="s">
        <v>58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400"/>
      <c r="Q16" s="29" t="s">
        <v>60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30"/>
      <c r="AG16" s="388"/>
      <c r="AH16" s="179"/>
      <c r="AI16" s="401" t="s">
        <v>44</v>
      </c>
      <c r="AJ16" s="402"/>
      <c r="AK16" s="381" t="s">
        <v>27</v>
      </c>
      <c r="AL16" s="381"/>
      <c r="AM16" s="340" t="s">
        <v>49</v>
      </c>
      <c r="AN16" s="343" t="s">
        <v>51</v>
      </c>
      <c r="AO16" s="393"/>
      <c r="AP16" s="359"/>
      <c r="AQ16" s="166"/>
      <c r="AR16" s="167"/>
      <c r="AS16" s="164"/>
      <c r="AT16" s="362"/>
      <c r="AU16" s="410"/>
      <c r="AV16" s="410"/>
      <c r="AW16" s="410"/>
      <c r="AX16" s="410"/>
      <c r="AY16" s="410"/>
      <c r="AZ16" s="410"/>
      <c r="BA16" s="410"/>
      <c r="BB16" s="410"/>
      <c r="BC16" s="410"/>
      <c r="BD16" s="410"/>
    </row>
    <row r="17" spans="1:56" ht="12.75" customHeight="1" thickBot="1">
      <c r="A17" s="384"/>
      <c r="B17" s="384"/>
      <c r="C17" s="384"/>
      <c r="D17" s="364"/>
      <c r="E17" s="346" t="s">
        <v>106</v>
      </c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8"/>
      <c r="Q17" s="31" t="s">
        <v>61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32"/>
      <c r="AG17" s="388"/>
      <c r="AH17" s="179"/>
      <c r="AI17" s="401"/>
      <c r="AJ17" s="402"/>
      <c r="AK17" s="381"/>
      <c r="AL17" s="381"/>
      <c r="AM17" s="341"/>
      <c r="AN17" s="344"/>
      <c r="AO17" s="393"/>
      <c r="AP17" s="360"/>
      <c r="AQ17" s="161"/>
      <c r="AR17" s="162"/>
      <c r="AS17" s="165"/>
      <c r="AT17" s="362"/>
      <c r="AU17" s="410"/>
      <c r="AV17" s="410"/>
      <c r="AW17" s="410"/>
      <c r="AX17" s="410"/>
      <c r="AY17" s="410"/>
      <c r="AZ17" s="410"/>
      <c r="BA17" s="410"/>
      <c r="BB17" s="410"/>
      <c r="BC17" s="410"/>
      <c r="BD17" s="410"/>
    </row>
    <row r="18" spans="1:56" ht="17.25" customHeight="1">
      <c r="A18" s="384"/>
      <c r="B18" s="384"/>
      <c r="C18" s="384"/>
      <c r="D18" s="365"/>
      <c r="E18" s="349" t="s">
        <v>102</v>
      </c>
      <c r="F18" s="349"/>
      <c r="G18" s="349"/>
      <c r="H18" s="355" t="s">
        <v>103</v>
      </c>
      <c r="I18" s="356"/>
      <c r="J18" s="356"/>
      <c r="K18" s="356"/>
      <c r="L18" s="357"/>
      <c r="M18" s="350" t="s">
        <v>27</v>
      </c>
      <c r="N18" s="350"/>
      <c r="O18" s="350"/>
      <c r="P18" s="28"/>
      <c r="Q18" s="351" t="s">
        <v>18</v>
      </c>
      <c r="R18" s="352"/>
      <c r="S18" s="352"/>
      <c r="T18" s="352"/>
      <c r="U18" s="352"/>
      <c r="V18" s="352"/>
      <c r="W18" s="352"/>
      <c r="X18" s="352"/>
      <c r="Y18" s="353"/>
      <c r="Z18" s="354" t="s">
        <v>17</v>
      </c>
      <c r="AA18" s="352"/>
      <c r="AB18" s="352"/>
      <c r="AC18" s="171"/>
      <c r="AD18" s="171"/>
      <c r="AE18" s="20" t="s">
        <v>27</v>
      </c>
      <c r="AF18" s="33"/>
      <c r="AG18" s="388"/>
      <c r="AH18" s="179"/>
      <c r="AI18" s="401"/>
      <c r="AJ18" s="402"/>
      <c r="AK18" s="381"/>
      <c r="AL18" s="381"/>
      <c r="AM18" s="342"/>
      <c r="AN18" s="345"/>
      <c r="AO18" s="394"/>
      <c r="AP18" s="64"/>
      <c r="AQ18" s="65"/>
      <c r="AR18" s="66"/>
      <c r="AS18" s="66"/>
      <c r="AT18" s="334"/>
      <c r="AU18" s="403" t="s">
        <v>110</v>
      </c>
      <c r="AV18" s="404"/>
      <c r="AW18" s="404"/>
      <c r="AX18" s="404"/>
      <c r="AY18" s="404"/>
      <c r="AZ18" s="408" t="s">
        <v>116</v>
      </c>
      <c r="BA18" s="409"/>
      <c r="BB18" s="409"/>
      <c r="BC18" s="409"/>
      <c r="BD18" s="409"/>
    </row>
    <row r="19" spans="1:56" s="68" customFormat="1" ht="80.25" customHeight="1">
      <c r="A19" s="100" t="s">
        <v>20</v>
      </c>
      <c r="B19" s="195" t="s">
        <v>19</v>
      </c>
      <c r="C19" s="101" t="s">
        <v>29</v>
      </c>
      <c r="D19" s="212" t="s">
        <v>28</v>
      </c>
      <c r="E19" s="102" t="s">
        <v>3</v>
      </c>
      <c r="F19" s="103" t="s">
        <v>4</v>
      </c>
      <c r="G19" s="71" t="s">
        <v>5</v>
      </c>
      <c r="H19" s="71" t="s">
        <v>91</v>
      </c>
      <c r="I19" s="71" t="s">
        <v>92</v>
      </c>
      <c r="J19" s="71" t="s">
        <v>93</v>
      </c>
      <c r="K19" s="71" t="s">
        <v>94</v>
      </c>
      <c r="L19" s="71" t="s">
        <v>95</v>
      </c>
      <c r="M19" s="182" t="s">
        <v>104</v>
      </c>
      <c r="N19" s="75" t="s">
        <v>100</v>
      </c>
      <c r="O19" s="71" t="s">
        <v>101</v>
      </c>
      <c r="P19" s="104" t="s">
        <v>30</v>
      </c>
      <c r="Q19" s="105" t="s">
        <v>6</v>
      </c>
      <c r="R19" s="106" t="s">
        <v>7</v>
      </c>
      <c r="S19" s="106" t="s">
        <v>8</v>
      </c>
      <c r="T19" s="106" t="s">
        <v>16</v>
      </c>
      <c r="U19" s="106" t="s">
        <v>96</v>
      </c>
      <c r="V19" s="106" t="s">
        <v>97</v>
      </c>
      <c r="W19" s="67" t="s">
        <v>98</v>
      </c>
      <c r="X19" s="106" t="s">
        <v>89</v>
      </c>
      <c r="Y19" s="106" t="s">
        <v>99</v>
      </c>
      <c r="Z19" s="107" t="s">
        <v>9</v>
      </c>
      <c r="AA19" s="107" t="s">
        <v>10</v>
      </c>
      <c r="AB19" s="106" t="s">
        <v>11</v>
      </c>
      <c r="AC19" s="75" t="s">
        <v>104</v>
      </c>
      <c r="AD19" s="75" t="s">
        <v>100</v>
      </c>
      <c r="AE19" s="71" t="s">
        <v>107</v>
      </c>
      <c r="AF19" s="156" t="s">
        <v>34</v>
      </c>
      <c r="AG19" s="388"/>
      <c r="AH19" s="179"/>
      <c r="AI19" s="108" t="s">
        <v>72</v>
      </c>
      <c r="AJ19" s="75" t="s">
        <v>2</v>
      </c>
      <c r="AK19" s="75" t="s">
        <v>105</v>
      </c>
      <c r="AL19" s="75" t="s">
        <v>100</v>
      </c>
      <c r="AM19" s="75" t="s">
        <v>15</v>
      </c>
      <c r="AN19" s="109" t="s">
        <v>13</v>
      </c>
      <c r="AO19" s="394"/>
      <c r="AP19" s="110" t="s">
        <v>35</v>
      </c>
      <c r="AQ19" s="111" t="s">
        <v>55</v>
      </c>
      <c r="AR19" s="112" t="s">
        <v>56</v>
      </c>
      <c r="AS19" s="112" t="s">
        <v>54</v>
      </c>
      <c r="AT19" s="335"/>
      <c r="AU19" s="188" t="s">
        <v>111</v>
      </c>
      <c r="AV19" s="188" t="s">
        <v>113</v>
      </c>
      <c r="AW19" s="188" t="s">
        <v>114</v>
      </c>
      <c r="AX19" s="188" t="s">
        <v>112</v>
      </c>
      <c r="AY19" s="188" t="s">
        <v>115</v>
      </c>
      <c r="AZ19" s="188" t="s">
        <v>111</v>
      </c>
      <c r="BA19" s="188" t="s">
        <v>113</v>
      </c>
      <c r="BB19" s="188" t="s">
        <v>114</v>
      </c>
      <c r="BC19" s="188" t="s">
        <v>112</v>
      </c>
      <c r="BD19" s="188" t="s">
        <v>115</v>
      </c>
    </row>
    <row r="20" spans="1:56" s="7" customFormat="1" ht="12.75" customHeight="1">
      <c r="A20" s="113">
        <v>1</v>
      </c>
      <c r="B20" s="196">
        <v>2</v>
      </c>
      <c r="C20" s="43">
        <v>3</v>
      </c>
      <c r="D20" s="213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  <c r="L20" s="6">
        <v>12</v>
      </c>
      <c r="M20" s="6">
        <v>13</v>
      </c>
      <c r="N20" s="6">
        <v>14</v>
      </c>
      <c r="O20" s="6">
        <v>15</v>
      </c>
      <c r="P20" s="6">
        <v>16</v>
      </c>
      <c r="Q20" s="6">
        <v>17</v>
      </c>
      <c r="R20" s="6">
        <v>18</v>
      </c>
      <c r="S20" s="6">
        <v>19</v>
      </c>
      <c r="T20" s="6">
        <v>20</v>
      </c>
      <c r="U20" s="6">
        <v>21</v>
      </c>
      <c r="V20" s="6">
        <v>22</v>
      </c>
      <c r="W20" s="6">
        <v>23</v>
      </c>
      <c r="X20" s="6">
        <v>24</v>
      </c>
      <c r="Y20" s="6">
        <v>25</v>
      </c>
      <c r="Z20" s="6">
        <v>26</v>
      </c>
      <c r="AA20" s="26">
        <v>27</v>
      </c>
      <c r="AB20" s="6">
        <v>28</v>
      </c>
      <c r="AC20" s="6">
        <v>29</v>
      </c>
      <c r="AD20" s="6">
        <v>30</v>
      </c>
      <c r="AE20" s="6">
        <v>31</v>
      </c>
      <c r="AF20" s="6">
        <v>32</v>
      </c>
      <c r="AG20" s="6">
        <v>33</v>
      </c>
      <c r="AH20" s="180"/>
      <c r="AI20" s="26">
        <v>34</v>
      </c>
      <c r="AJ20" s="6">
        <v>35</v>
      </c>
      <c r="AK20" s="6">
        <v>36</v>
      </c>
      <c r="AL20" s="6">
        <v>37</v>
      </c>
      <c r="AM20" s="6">
        <v>38</v>
      </c>
      <c r="AN20" s="6">
        <v>39</v>
      </c>
      <c r="AO20" s="6">
        <v>40</v>
      </c>
      <c r="AP20" s="26">
        <v>34</v>
      </c>
      <c r="AQ20" s="114">
        <v>35</v>
      </c>
      <c r="AR20" s="114">
        <v>36</v>
      </c>
      <c r="AS20" s="114">
        <v>38</v>
      </c>
      <c r="AT20" s="220">
        <v>41</v>
      </c>
      <c r="AU20" s="189">
        <v>42</v>
      </c>
      <c r="AV20" s="187">
        <v>43</v>
      </c>
      <c r="AW20" s="187">
        <v>44</v>
      </c>
      <c r="AX20" s="184">
        <v>45</v>
      </c>
      <c r="AY20" s="190">
        <v>46</v>
      </c>
      <c r="AZ20" s="189">
        <v>47</v>
      </c>
      <c r="BA20" s="187">
        <v>48</v>
      </c>
      <c r="BB20" s="187">
        <v>49</v>
      </c>
      <c r="BC20" s="184">
        <v>50</v>
      </c>
      <c r="BD20" s="190">
        <v>51</v>
      </c>
    </row>
    <row r="21" spans="1:56" ht="18">
      <c r="A21" s="50" t="s">
        <v>137</v>
      </c>
      <c r="B21" s="197" t="s">
        <v>62</v>
      </c>
      <c r="C21" s="50" t="s">
        <v>216</v>
      </c>
      <c r="D21" s="206" t="s">
        <v>216</v>
      </c>
      <c r="E21" s="51">
        <v>15</v>
      </c>
      <c r="F21" s="50"/>
      <c r="G21" s="70">
        <v>2</v>
      </c>
      <c r="H21" s="70"/>
      <c r="I21" s="70"/>
      <c r="J21" s="70"/>
      <c r="K21" s="70"/>
      <c r="L21" s="70"/>
      <c r="M21" s="38"/>
      <c r="N21" s="36"/>
      <c r="O21" s="50"/>
      <c r="P21" s="52">
        <v>17</v>
      </c>
      <c r="Q21" s="50">
        <v>1</v>
      </c>
      <c r="R21" s="50">
        <v>1</v>
      </c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v>1</v>
      </c>
      <c r="AF21" s="36">
        <v>3</v>
      </c>
      <c r="AG21" s="132">
        <v>20</v>
      </c>
      <c r="AH21" s="181">
        <f aca="true" t="shared" si="0" ref="AH21:AH37">IF(B21="razredna nastava",(E21+F21)*30/60,(E21+F21)*20/60)</f>
        <v>7.5</v>
      </c>
      <c r="AI21" s="54">
        <v>7.5</v>
      </c>
      <c r="AJ21" s="134">
        <v>2</v>
      </c>
      <c r="AK21" s="11">
        <v>0</v>
      </c>
      <c r="AL21" s="10">
        <v>0</v>
      </c>
      <c r="AM21" s="9">
        <v>10.5</v>
      </c>
      <c r="AN21" s="8">
        <v>20</v>
      </c>
      <c r="AO21" s="148">
        <v>40</v>
      </c>
      <c r="AP21" s="69"/>
      <c r="AQ21" s="150"/>
      <c r="AR21" s="151"/>
      <c r="AS21" s="151"/>
      <c r="AT21" s="221" t="s">
        <v>37</v>
      </c>
      <c r="AU21" s="99"/>
      <c r="AV21" s="137"/>
      <c r="AW21" s="137"/>
      <c r="AX21" s="137"/>
      <c r="AY21" s="99"/>
      <c r="AZ21" s="99"/>
      <c r="BA21" s="137"/>
      <c r="BB21" s="137"/>
      <c r="BC21" s="137"/>
      <c r="BD21" s="99"/>
    </row>
    <row r="22" spans="1:56" ht="18">
      <c r="A22" s="50" t="s">
        <v>136</v>
      </c>
      <c r="B22" s="197" t="s">
        <v>62</v>
      </c>
      <c r="C22" s="50" t="s">
        <v>217</v>
      </c>
      <c r="D22" s="206" t="s">
        <v>217</v>
      </c>
      <c r="E22" s="51">
        <v>15</v>
      </c>
      <c r="F22" s="50"/>
      <c r="G22" s="70">
        <v>2</v>
      </c>
      <c r="H22" s="70"/>
      <c r="I22" s="70"/>
      <c r="J22" s="70"/>
      <c r="K22" s="70"/>
      <c r="L22" s="70"/>
      <c r="M22" s="38"/>
      <c r="N22" s="36"/>
      <c r="O22" s="50"/>
      <c r="P22" s="52">
        <v>17</v>
      </c>
      <c r="Q22" s="50">
        <v>1</v>
      </c>
      <c r="R22" s="50">
        <v>1</v>
      </c>
      <c r="S22" s="50">
        <v>1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36">
        <v>3</v>
      </c>
      <c r="AG22" s="132">
        <v>20</v>
      </c>
      <c r="AH22" s="181">
        <f t="shared" si="0"/>
        <v>7.5</v>
      </c>
      <c r="AI22" s="54">
        <v>7.5</v>
      </c>
      <c r="AJ22" s="134">
        <v>2</v>
      </c>
      <c r="AK22" s="11">
        <v>0</v>
      </c>
      <c r="AL22" s="10">
        <v>0</v>
      </c>
      <c r="AM22" s="9">
        <v>10.5</v>
      </c>
      <c r="AN22" s="8">
        <v>20</v>
      </c>
      <c r="AO22" s="148">
        <v>40</v>
      </c>
      <c r="AP22" s="69"/>
      <c r="AQ22" s="150"/>
      <c r="AR22" s="151"/>
      <c r="AS22" s="151"/>
      <c r="AT22" s="221" t="s">
        <v>37</v>
      </c>
      <c r="AU22" s="99"/>
      <c r="AV22" s="137"/>
      <c r="AW22" s="137"/>
      <c r="AX22" s="137"/>
      <c r="AY22" s="99"/>
      <c r="AZ22" s="99"/>
      <c r="BA22" s="137"/>
      <c r="BB22" s="137"/>
      <c r="BC22" s="137"/>
      <c r="BD22" s="99"/>
    </row>
    <row r="23" spans="1:56" ht="18">
      <c r="A23" s="50" t="s">
        <v>139</v>
      </c>
      <c r="B23" s="197" t="s">
        <v>62</v>
      </c>
      <c r="C23" s="50" t="s">
        <v>218</v>
      </c>
      <c r="D23" s="206" t="s">
        <v>218</v>
      </c>
      <c r="E23" s="51">
        <v>16</v>
      </c>
      <c r="F23" s="50"/>
      <c r="G23" s="70">
        <v>2</v>
      </c>
      <c r="H23" s="70"/>
      <c r="I23" s="70"/>
      <c r="J23" s="70"/>
      <c r="K23" s="70"/>
      <c r="L23" s="70"/>
      <c r="M23" s="38"/>
      <c r="N23" s="36"/>
      <c r="O23" s="50"/>
      <c r="P23" s="52">
        <v>18</v>
      </c>
      <c r="Q23" s="50">
        <v>1</v>
      </c>
      <c r="R23" s="50">
        <v>1</v>
      </c>
      <c r="S23" s="50">
        <v>1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6">
        <v>3</v>
      </c>
      <c r="AG23" s="132">
        <v>21</v>
      </c>
      <c r="AH23" s="181">
        <f t="shared" si="0"/>
        <v>8</v>
      </c>
      <c r="AI23" s="54">
        <v>8</v>
      </c>
      <c r="AJ23" s="134">
        <v>2</v>
      </c>
      <c r="AK23" s="11">
        <v>0</v>
      </c>
      <c r="AL23" s="10">
        <v>0</v>
      </c>
      <c r="AM23" s="9">
        <v>9</v>
      </c>
      <c r="AN23" s="8">
        <v>19</v>
      </c>
      <c r="AO23" s="148">
        <v>40</v>
      </c>
      <c r="AP23" s="69"/>
      <c r="AQ23" s="150"/>
      <c r="AR23" s="151"/>
      <c r="AS23" s="151"/>
      <c r="AT23" s="221" t="s">
        <v>37</v>
      </c>
      <c r="AU23" s="99"/>
      <c r="AV23" s="137"/>
      <c r="AW23" s="137"/>
      <c r="AX23" s="137"/>
      <c r="AY23" s="99"/>
      <c r="AZ23" s="99"/>
      <c r="BA23" s="137"/>
      <c r="BB23" s="137"/>
      <c r="BC23" s="137"/>
      <c r="BD23" s="99"/>
    </row>
    <row r="24" spans="1:56" ht="18">
      <c r="A24" s="50" t="s">
        <v>138</v>
      </c>
      <c r="B24" s="197" t="s">
        <v>62</v>
      </c>
      <c r="C24" s="50" t="s">
        <v>219</v>
      </c>
      <c r="D24" s="206" t="s">
        <v>219</v>
      </c>
      <c r="E24" s="51">
        <v>16</v>
      </c>
      <c r="F24" s="50"/>
      <c r="G24" s="70">
        <v>2</v>
      </c>
      <c r="H24" s="70"/>
      <c r="I24" s="70"/>
      <c r="J24" s="70"/>
      <c r="K24" s="70"/>
      <c r="L24" s="70"/>
      <c r="M24" s="38"/>
      <c r="N24" s="36"/>
      <c r="O24" s="50"/>
      <c r="P24" s="52">
        <v>18</v>
      </c>
      <c r="Q24" s="50">
        <v>1</v>
      </c>
      <c r="R24" s="50">
        <v>1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v>1</v>
      </c>
      <c r="AF24" s="36">
        <v>3</v>
      </c>
      <c r="AG24" s="132">
        <v>21</v>
      </c>
      <c r="AH24" s="181">
        <f t="shared" si="0"/>
        <v>8</v>
      </c>
      <c r="AI24" s="54">
        <v>8</v>
      </c>
      <c r="AJ24" s="134">
        <v>2</v>
      </c>
      <c r="AK24" s="11">
        <v>0</v>
      </c>
      <c r="AL24" s="10">
        <v>0</v>
      </c>
      <c r="AM24" s="9">
        <v>9</v>
      </c>
      <c r="AN24" s="8">
        <v>19</v>
      </c>
      <c r="AO24" s="148">
        <v>40</v>
      </c>
      <c r="AP24" s="69"/>
      <c r="AQ24" s="150"/>
      <c r="AR24" s="151"/>
      <c r="AS24" s="151"/>
      <c r="AT24" s="221" t="s">
        <v>37</v>
      </c>
      <c r="AU24" s="99"/>
      <c r="AV24" s="137"/>
      <c r="AW24" s="137"/>
      <c r="AX24" s="137"/>
      <c r="AY24" s="99"/>
      <c r="AZ24" s="99"/>
      <c r="BA24" s="137"/>
      <c r="BB24" s="137"/>
      <c r="BC24" s="137"/>
      <c r="BD24" s="99"/>
    </row>
    <row r="25" spans="1:56" ht="18">
      <c r="A25" s="50" t="s">
        <v>220</v>
      </c>
      <c r="B25" s="197" t="s">
        <v>62</v>
      </c>
      <c r="C25" s="50" t="s">
        <v>221</v>
      </c>
      <c r="D25" s="206" t="s">
        <v>221</v>
      </c>
      <c r="E25" s="51">
        <v>16</v>
      </c>
      <c r="F25" s="50"/>
      <c r="G25" s="70">
        <v>2</v>
      </c>
      <c r="H25" s="70"/>
      <c r="I25" s="70"/>
      <c r="J25" s="70"/>
      <c r="K25" s="70"/>
      <c r="L25" s="70"/>
      <c r="M25" s="38"/>
      <c r="N25" s="36"/>
      <c r="O25" s="50"/>
      <c r="P25" s="52">
        <v>18</v>
      </c>
      <c r="Q25" s="50">
        <v>1</v>
      </c>
      <c r="R25" s="50">
        <v>1</v>
      </c>
      <c r="S25" s="50">
        <v>1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6">
        <v>3</v>
      </c>
      <c r="AG25" s="132">
        <v>21</v>
      </c>
      <c r="AH25" s="181">
        <f t="shared" si="0"/>
        <v>8</v>
      </c>
      <c r="AI25" s="54">
        <v>8</v>
      </c>
      <c r="AJ25" s="134">
        <v>2</v>
      </c>
      <c r="AK25" s="11">
        <v>0</v>
      </c>
      <c r="AL25" s="10">
        <v>0</v>
      </c>
      <c r="AM25" s="9">
        <v>9</v>
      </c>
      <c r="AN25" s="8">
        <v>19</v>
      </c>
      <c r="AO25" s="148">
        <v>40</v>
      </c>
      <c r="AP25" s="69"/>
      <c r="AQ25" s="150"/>
      <c r="AR25" s="151"/>
      <c r="AS25" s="151"/>
      <c r="AT25" s="221" t="s">
        <v>37</v>
      </c>
      <c r="AU25" s="99"/>
      <c r="AV25" s="137"/>
      <c r="AW25" s="137"/>
      <c r="AX25" s="137"/>
      <c r="AY25" s="99"/>
      <c r="AZ25" s="99"/>
      <c r="BA25" s="137"/>
      <c r="BB25" s="137"/>
      <c r="BC25" s="137"/>
      <c r="BD25" s="99"/>
    </row>
    <row r="26" spans="1:56" ht="18">
      <c r="A26" s="50" t="s">
        <v>200</v>
      </c>
      <c r="B26" s="197" t="s">
        <v>62</v>
      </c>
      <c r="C26" s="50" t="s">
        <v>222</v>
      </c>
      <c r="D26" s="206" t="s">
        <v>222</v>
      </c>
      <c r="E26" s="51">
        <v>16</v>
      </c>
      <c r="F26" s="50"/>
      <c r="G26" s="70">
        <v>2</v>
      </c>
      <c r="H26" s="70"/>
      <c r="I26" s="70"/>
      <c r="J26" s="70"/>
      <c r="K26" s="70"/>
      <c r="L26" s="70"/>
      <c r="M26" s="38"/>
      <c r="N26" s="36"/>
      <c r="O26" s="50"/>
      <c r="P26" s="52">
        <v>18</v>
      </c>
      <c r="Q26" s="50">
        <v>1</v>
      </c>
      <c r="R26" s="50">
        <v>1</v>
      </c>
      <c r="S26" s="50">
        <v>1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36">
        <v>3</v>
      </c>
      <c r="AG26" s="132">
        <v>21</v>
      </c>
      <c r="AH26" s="181">
        <f t="shared" si="0"/>
        <v>8</v>
      </c>
      <c r="AI26" s="54">
        <v>8</v>
      </c>
      <c r="AJ26" s="134">
        <v>2</v>
      </c>
      <c r="AK26" s="11">
        <v>0</v>
      </c>
      <c r="AL26" s="10">
        <v>0</v>
      </c>
      <c r="AM26" s="9">
        <v>9</v>
      </c>
      <c r="AN26" s="8">
        <v>19</v>
      </c>
      <c r="AO26" s="148">
        <v>40</v>
      </c>
      <c r="AP26" s="69"/>
      <c r="AQ26" s="150"/>
      <c r="AR26" s="151"/>
      <c r="AS26" s="151"/>
      <c r="AT26" s="221" t="s">
        <v>37</v>
      </c>
      <c r="AU26" s="99"/>
      <c r="AV26" s="137"/>
      <c r="AW26" s="137"/>
      <c r="AX26" s="137"/>
      <c r="AY26" s="99"/>
      <c r="AZ26" s="99"/>
      <c r="BA26" s="137"/>
      <c r="BB26" s="137"/>
      <c r="BC26" s="137"/>
      <c r="BD26" s="99"/>
    </row>
    <row r="27" spans="1:56" ht="12.75">
      <c r="A27" s="50"/>
      <c r="B27" s="197"/>
      <c r="C27" s="50"/>
      <c r="D27" s="206"/>
      <c r="E27" s="51"/>
      <c r="F27" s="50"/>
      <c r="G27" s="70"/>
      <c r="H27" s="70"/>
      <c r="I27" s="70"/>
      <c r="J27" s="70"/>
      <c r="K27" s="70"/>
      <c r="L27" s="70"/>
      <c r="M27" s="38"/>
      <c r="N27" s="36"/>
      <c r="O27" s="50"/>
      <c r="P27" s="52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36"/>
      <c r="AG27" s="132"/>
      <c r="AH27" s="181">
        <f t="shared" si="0"/>
        <v>0</v>
      </c>
      <c r="AI27" s="54"/>
      <c r="AJ27" s="134"/>
      <c r="AK27" s="11"/>
      <c r="AL27" s="10"/>
      <c r="AM27" s="9"/>
      <c r="AN27" s="8"/>
      <c r="AO27" s="148"/>
      <c r="AP27" s="69"/>
      <c r="AQ27" s="150"/>
      <c r="AR27" s="151"/>
      <c r="AS27" s="151"/>
      <c r="AT27" s="221" t="s">
        <v>37</v>
      </c>
      <c r="AU27" s="99"/>
      <c r="AV27" s="137"/>
      <c r="AW27" s="137"/>
      <c r="AX27" s="137"/>
      <c r="AY27" s="99"/>
      <c r="AZ27" s="99"/>
      <c r="BA27" s="137"/>
      <c r="BB27" s="137"/>
      <c r="BC27" s="137"/>
      <c r="BD27" s="99"/>
    </row>
    <row r="28" spans="1:56" ht="18">
      <c r="A28" s="50" t="s">
        <v>140</v>
      </c>
      <c r="B28" s="197" t="s">
        <v>62</v>
      </c>
      <c r="C28" s="50" t="s">
        <v>223</v>
      </c>
      <c r="D28" s="206" t="s">
        <v>223</v>
      </c>
      <c r="E28" s="51">
        <v>15</v>
      </c>
      <c r="F28" s="50"/>
      <c r="G28" s="70">
        <v>2</v>
      </c>
      <c r="H28" s="70"/>
      <c r="I28" s="70"/>
      <c r="J28" s="70"/>
      <c r="K28" s="70"/>
      <c r="L28" s="70"/>
      <c r="M28" s="38"/>
      <c r="N28" s="36"/>
      <c r="O28" s="50"/>
      <c r="P28" s="52">
        <v>17</v>
      </c>
      <c r="Q28" s="50">
        <v>1</v>
      </c>
      <c r="R28" s="50">
        <v>1</v>
      </c>
      <c r="S28" s="50">
        <v>1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36">
        <v>3</v>
      </c>
      <c r="AG28" s="132">
        <v>20</v>
      </c>
      <c r="AH28" s="54">
        <f t="shared" si="0"/>
        <v>7.5</v>
      </c>
      <c r="AI28" s="54">
        <v>7.5</v>
      </c>
      <c r="AJ28" s="134">
        <v>2</v>
      </c>
      <c r="AK28" s="11">
        <v>0</v>
      </c>
      <c r="AL28" s="10">
        <v>0</v>
      </c>
      <c r="AM28" s="9">
        <v>10.5</v>
      </c>
      <c r="AN28" s="8">
        <v>20</v>
      </c>
      <c r="AO28" s="148">
        <v>40</v>
      </c>
      <c r="AP28" s="69"/>
      <c r="AQ28" s="150"/>
      <c r="AR28" s="151"/>
      <c r="AS28" s="151"/>
      <c r="AT28" s="221" t="s">
        <v>37</v>
      </c>
      <c r="AU28" s="99"/>
      <c r="AV28" s="137"/>
      <c r="AW28" s="137"/>
      <c r="AX28" s="137"/>
      <c r="AY28" s="99"/>
      <c r="AZ28" s="99"/>
      <c r="BA28" s="137"/>
      <c r="BB28" s="137"/>
      <c r="BC28" s="137"/>
      <c r="BD28" s="99"/>
    </row>
    <row r="29" spans="1:56" ht="18">
      <c r="A29" s="50" t="s">
        <v>142</v>
      </c>
      <c r="B29" s="197" t="s">
        <v>62</v>
      </c>
      <c r="C29" s="50" t="s">
        <v>224</v>
      </c>
      <c r="D29" s="206" t="s">
        <v>224</v>
      </c>
      <c r="E29" s="51">
        <v>16</v>
      </c>
      <c r="F29" s="50"/>
      <c r="G29" s="70">
        <f aca="true" t="shared" si="1" ref="G29:G84">IF(ISBLANK(D29),"",2)</f>
        <v>2</v>
      </c>
      <c r="H29" s="70"/>
      <c r="I29" s="70"/>
      <c r="J29" s="70"/>
      <c r="K29" s="70"/>
      <c r="L29" s="70"/>
      <c r="M29" s="38"/>
      <c r="N29" s="36"/>
      <c r="O29" s="50"/>
      <c r="P29" s="52">
        <v>18</v>
      </c>
      <c r="Q29" s="50">
        <v>1</v>
      </c>
      <c r="R29" s="50">
        <v>1</v>
      </c>
      <c r="S29" s="50">
        <v>1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36">
        <v>3</v>
      </c>
      <c r="AG29" s="132">
        <v>21</v>
      </c>
      <c r="AH29" s="54">
        <f t="shared" si="0"/>
        <v>8</v>
      </c>
      <c r="AI29" s="54">
        <v>8</v>
      </c>
      <c r="AJ29" s="134">
        <v>2</v>
      </c>
      <c r="AK29" s="11">
        <v>0</v>
      </c>
      <c r="AL29" s="10">
        <v>0</v>
      </c>
      <c r="AM29" s="9">
        <v>9</v>
      </c>
      <c r="AN29" s="8">
        <v>19</v>
      </c>
      <c r="AO29" s="148">
        <v>40</v>
      </c>
      <c r="AP29" s="69"/>
      <c r="AQ29" s="150"/>
      <c r="AR29" s="151"/>
      <c r="AS29" s="151"/>
      <c r="AT29" s="221" t="s">
        <v>37</v>
      </c>
      <c r="AU29" s="99"/>
      <c r="AV29" s="137"/>
      <c r="AW29" s="137"/>
      <c r="AX29" s="137"/>
      <c r="AY29" s="99"/>
      <c r="AZ29" s="99"/>
      <c r="BA29" s="137"/>
      <c r="BB29" s="137"/>
      <c r="BC29" s="137"/>
      <c r="BD29" s="99"/>
    </row>
    <row r="30" spans="1:56" ht="18">
      <c r="A30" s="50" t="s">
        <v>141</v>
      </c>
      <c r="B30" s="197" t="s">
        <v>62</v>
      </c>
      <c r="C30" s="50" t="s">
        <v>225</v>
      </c>
      <c r="D30" s="206" t="s">
        <v>225</v>
      </c>
      <c r="E30" s="51">
        <v>16</v>
      </c>
      <c r="F30" s="50"/>
      <c r="G30" s="70">
        <f t="shared" si="1"/>
        <v>2</v>
      </c>
      <c r="H30" s="70"/>
      <c r="I30" s="70"/>
      <c r="J30" s="70"/>
      <c r="K30" s="70"/>
      <c r="L30" s="70"/>
      <c r="M30" s="38"/>
      <c r="N30" s="36"/>
      <c r="O30" s="50"/>
      <c r="P30" s="52">
        <v>18</v>
      </c>
      <c r="Q30" s="50">
        <v>1</v>
      </c>
      <c r="R30" s="50">
        <v>1</v>
      </c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v>1</v>
      </c>
      <c r="AF30" s="36">
        <v>3</v>
      </c>
      <c r="AG30" s="132">
        <v>21</v>
      </c>
      <c r="AH30" s="54">
        <f t="shared" si="0"/>
        <v>8</v>
      </c>
      <c r="AI30" s="54">
        <v>8</v>
      </c>
      <c r="AJ30" s="134">
        <v>2</v>
      </c>
      <c r="AK30" s="11">
        <v>0</v>
      </c>
      <c r="AL30" s="10">
        <v>0</v>
      </c>
      <c r="AM30" s="9">
        <v>9</v>
      </c>
      <c r="AN30" s="8">
        <v>19</v>
      </c>
      <c r="AO30" s="148">
        <v>40</v>
      </c>
      <c r="AP30" s="69"/>
      <c r="AQ30" s="150"/>
      <c r="AR30" s="151"/>
      <c r="AS30" s="151"/>
      <c r="AT30" s="221" t="s">
        <v>37</v>
      </c>
      <c r="AU30" s="99"/>
      <c r="AV30" s="137"/>
      <c r="AW30" s="137"/>
      <c r="AX30" s="137"/>
      <c r="AY30" s="99"/>
      <c r="AZ30" s="99"/>
      <c r="BA30" s="137"/>
      <c r="BB30" s="137"/>
      <c r="BC30" s="137"/>
      <c r="BD30" s="99"/>
    </row>
    <row r="31" spans="1:56" ht="18">
      <c r="A31" s="50" t="s">
        <v>251</v>
      </c>
      <c r="B31" s="197" t="s">
        <v>62</v>
      </c>
      <c r="C31" s="50" t="s">
        <v>226</v>
      </c>
      <c r="D31" s="206" t="s">
        <v>226</v>
      </c>
      <c r="E31" s="51">
        <v>16</v>
      </c>
      <c r="F31" s="50"/>
      <c r="G31" s="70">
        <f t="shared" si="1"/>
        <v>2</v>
      </c>
      <c r="H31" s="70"/>
      <c r="I31" s="70"/>
      <c r="J31" s="70"/>
      <c r="K31" s="70"/>
      <c r="L31" s="70"/>
      <c r="M31" s="38"/>
      <c r="N31" s="36"/>
      <c r="O31" s="50"/>
      <c r="P31" s="52">
        <f aca="true" t="shared" si="2" ref="P31:P37">SUM(E31:O31)</f>
        <v>18</v>
      </c>
      <c r="Q31" s="50">
        <v>1</v>
      </c>
      <c r="R31" s="50">
        <v>1</v>
      </c>
      <c r="S31" s="50">
        <v>1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36">
        <f>(Q31+R31+S31+T31+U31+W31+Y31+Z31+AA31+AB31)</f>
        <v>3</v>
      </c>
      <c r="AG31" s="132">
        <f aca="true" t="shared" si="3" ref="AG31:AG37">(P31+Q31+R31+S31+T31+U31+W31+Y31+Z31+AA31+AB31+AC31+AD31+AE31)</f>
        <v>21</v>
      </c>
      <c r="AH31" s="54">
        <f t="shared" si="0"/>
        <v>8</v>
      </c>
      <c r="AI31" s="54">
        <f>CEILING(AH31,0.5)</f>
        <v>8</v>
      </c>
      <c r="AJ31" s="134">
        <f aca="true" t="shared" si="4" ref="AJ31:AJ37">IF(ISBLANK(D31),"0",2)</f>
        <v>2</v>
      </c>
      <c r="AK31" s="11">
        <f aca="true" t="shared" si="5" ref="AK31:AK37">(M31+AC31)</f>
        <v>0</v>
      </c>
      <c r="AL31" s="10">
        <f aca="true" t="shared" si="6" ref="AL31:AL37">(N31+AD31)</f>
        <v>0</v>
      </c>
      <c r="AM31" s="9">
        <v>9</v>
      </c>
      <c r="AN31" s="8">
        <f aca="true" t="shared" si="7" ref="AN31:AN37">SUM(AI31:AM31)</f>
        <v>19</v>
      </c>
      <c r="AO31" s="148">
        <f>(AG31+AN31)</f>
        <v>40</v>
      </c>
      <c r="AP31" s="69"/>
      <c r="AQ31" s="150"/>
      <c r="AR31" s="151"/>
      <c r="AS31" s="151"/>
      <c r="AT31" s="221" t="s">
        <v>37</v>
      </c>
      <c r="AU31" s="99"/>
      <c r="AV31" s="137"/>
      <c r="AW31" s="137"/>
      <c r="AX31" s="137"/>
      <c r="AY31" s="99"/>
      <c r="AZ31" s="99"/>
      <c r="BA31" s="137"/>
      <c r="BB31" s="137"/>
      <c r="BC31" s="137"/>
      <c r="BD31" s="99"/>
    </row>
    <row r="32" spans="1:56" ht="18">
      <c r="A32" s="50" t="s">
        <v>227</v>
      </c>
      <c r="B32" s="197" t="s">
        <v>62</v>
      </c>
      <c r="C32" s="50" t="s">
        <v>228</v>
      </c>
      <c r="D32" s="206" t="s">
        <v>198</v>
      </c>
      <c r="E32" s="51">
        <v>16</v>
      </c>
      <c r="F32" s="50"/>
      <c r="G32" s="70">
        <v>2</v>
      </c>
      <c r="H32" s="70"/>
      <c r="I32" s="70"/>
      <c r="J32" s="70"/>
      <c r="K32" s="70"/>
      <c r="L32" s="70"/>
      <c r="M32" s="38"/>
      <c r="N32" s="36"/>
      <c r="O32" s="50"/>
      <c r="P32" s="52">
        <v>18</v>
      </c>
      <c r="Q32" s="50">
        <v>1</v>
      </c>
      <c r="R32" s="50">
        <v>1</v>
      </c>
      <c r="S32" s="50">
        <v>1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36">
        <v>3</v>
      </c>
      <c r="AG32" s="132">
        <v>21</v>
      </c>
      <c r="AH32" s="54">
        <f t="shared" si="0"/>
        <v>8</v>
      </c>
      <c r="AI32" s="54">
        <v>8</v>
      </c>
      <c r="AJ32" s="134">
        <v>2</v>
      </c>
      <c r="AK32" s="11">
        <v>0</v>
      </c>
      <c r="AL32" s="10">
        <v>0</v>
      </c>
      <c r="AM32" s="9">
        <v>9</v>
      </c>
      <c r="AN32" s="8">
        <v>19</v>
      </c>
      <c r="AO32" s="148">
        <v>40</v>
      </c>
      <c r="AP32" s="69"/>
      <c r="AQ32" s="150"/>
      <c r="AR32" s="151"/>
      <c r="AS32" s="151"/>
      <c r="AT32" s="221" t="s">
        <v>37</v>
      </c>
      <c r="AU32" s="99"/>
      <c r="AV32" s="137"/>
      <c r="AW32" s="137"/>
      <c r="AX32" s="137"/>
      <c r="AY32" s="99"/>
      <c r="AZ32" s="99"/>
      <c r="BA32" s="137"/>
      <c r="BB32" s="137"/>
      <c r="BC32" s="137"/>
      <c r="BD32" s="99"/>
    </row>
    <row r="33" spans="1:56" ht="18">
      <c r="A33" s="50" t="s">
        <v>20</v>
      </c>
      <c r="B33" s="197" t="s">
        <v>62</v>
      </c>
      <c r="C33" s="50"/>
      <c r="D33" s="206"/>
      <c r="E33" s="51"/>
      <c r="F33" s="50"/>
      <c r="G33" s="70">
        <f t="shared" si="1"/>
      </c>
      <c r="H33" s="70"/>
      <c r="I33" s="70"/>
      <c r="J33" s="70"/>
      <c r="K33" s="70"/>
      <c r="L33" s="70"/>
      <c r="M33" s="38"/>
      <c r="N33" s="36"/>
      <c r="O33" s="50"/>
      <c r="P33" s="52">
        <f t="shared" si="2"/>
        <v>0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6">
        <f>(Q33+R33+S33+T33+U33+W33+Y33+Z33+AA33+AB33)</f>
        <v>0</v>
      </c>
      <c r="AG33" s="132">
        <f t="shared" si="3"/>
        <v>0</v>
      </c>
      <c r="AH33" s="54">
        <f t="shared" si="0"/>
        <v>0</v>
      </c>
      <c r="AI33" s="54">
        <f>CEILING(AH33,0.5)</f>
        <v>0</v>
      </c>
      <c r="AJ33" s="134" t="str">
        <f t="shared" si="4"/>
        <v>0</v>
      </c>
      <c r="AK33" s="11">
        <f t="shared" si="5"/>
        <v>0</v>
      </c>
      <c r="AL33" s="10">
        <f t="shared" si="6"/>
        <v>0</v>
      </c>
      <c r="AM33" s="9"/>
      <c r="AN33" s="8">
        <f t="shared" si="7"/>
        <v>0</v>
      </c>
      <c r="AO33" s="148">
        <f>(AG33+AN33)</f>
        <v>0</v>
      </c>
      <c r="AP33" s="69"/>
      <c r="AQ33" s="150"/>
      <c r="AR33" s="151"/>
      <c r="AS33" s="151"/>
      <c r="AT33" s="221" t="s">
        <v>37</v>
      </c>
      <c r="AU33" s="99"/>
      <c r="AV33" s="137"/>
      <c r="AW33" s="137"/>
      <c r="AX33" s="137"/>
      <c r="AY33" s="99"/>
      <c r="AZ33" s="99"/>
      <c r="BA33" s="137"/>
      <c r="BB33" s="137"/>
      <c r="BC33" s="137"/>
      <c r="BD33" s="99"/>
    </row>
    <row r="34" spans="1:56" ht="18">
      <c r="A34" s="50"/>
      <c r="B34" s="197" t="s">
        <v>62</v>
      </c>
      <c r="C34" s="50"/>
      <c r="D34" s="206"/>
      <c r="E34" s="51"/>
      <c r="F34" s="50"/>
      <c r="G34" s="70">
        <f t="shared" si="1"/>
      </c>
      <c r="H34" s="70"/>
      <c r="I34" s="70"/>
      <c r="J34" s="70"/>
      <c r="K34" s="70"/>
      <c r="L34" s="70"/>
      <c r="M34" s="38"/>
      <c r="N34" s="36"/>
      <c r="O34" s="50"/>
      <c r="P34" s="52">
        <f t="shared" si="2"/>
        <v>0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36">
        <f>(Q34+R34+S34+T34+U34+W34+Y34+Z34+AA34+AB34)</f>
        <v>0</v>
      </c>
      <c r="AG34" s="132">
        <f t="shared" si="3"/>
        <v>0</v>
      </c>
      <c r="AH34" s="54">
        <f t="shared" si="0"/>
        <v>0</v>
      </c>
      <c r="AI34" s="54">
        <f>CEILING(AH34,0.5)</f>
        <v>0</v>
      </c>
      <c r="AJ34" s="134" t="str">
        <f t="shared" si="4"/>
        <v>0</v>
      </c>
      <c r="AK34" s="11">
        <f t="shared" si="5"/>
        <v>0</v>
      </c>
      <c r="AL34" s="10">
        <f t="shared" si="6"/>
        <v>0</v>
      </c>
      <c r="AM34" s="9"/>
      <c r="AN34" s="8">
        <f t="shared" si="7"/>
        <v>0</v>
      </c>
      <c r="AO34" s="148">
        <f>(AG34+AN34)</f>
        <v>0</v>
      </c>
      <c r="AP34" s="69"/>
      <c r="AQ34" s="150"/>
      <c r="AR34" s="151"/>
      <c r="AS34" s="151"/>
      <c r="AT34" s="221" t="s">
        <v>37</v>
      </c>
      <c r="AU34" s="99"/>
      <c r="AV34" s="137"/>
      <c r="AW34" s="137"/>
      <c r="AX34" s="137"/>
      <c r="AY34" s="99"/>
      <c r="AZ34" s="99"/>
      <c r="BA34" s="137"/>
      <c r="BB34" s="137"/>
      <c r="BC34" s="137"/>
      <c r="BD34" s="99"/>
    </row>
    <row r="35" spans="1:56" ht="18">
      <c r="A35" s="50"/>
      <c r="B35" s="197" t="s">
        <v>62</v>
      </c>
      <c r="C35" s="50"/>
      <c r="D35" s="206"/>
      <c r="E35" s="51"/>
      <c r="F35" s="50"/>
      <c r="G35" s="70">
        <f t="shared" si="1"/>
      </c>
      <c r="H35" s="70"/>
      <c r="I35" s="70"/>
      <c r="J35" s="70"/>
      <c r="K35" s="70"/>
      <c r="L35" s="70"/>
      <c r="M35" s="38"/>
      <c r="N35" s="36"/>
      <c r="O35" s="50"/>
      <c r="P35" s="52">
        <f t="shared" si="2"/>
        <v>0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6">
        <f>(Q35+R35+S35+T35+U35+W35+Y35+Z35+AA35+AB35)</f>
        <v>0</v>
      </c>
      <c r="AG35" s="132">
        <f t="shared" si="3"/>
        <v>0</v>
      </c>
      <c r="AH35" s="54">
        <f t="shared" si="0"/>
        <v>0</v>
      </c>
      <c r="AI35" s="54">
        <f>CEILING(AH35,0.5)</f>
        <v>0</v>
      </c>
      <c r="AJ35" s="134" t="str">
        <f t="shared" si="4"/>
        <v>0</v>
      </c>
      <c r="AK35" s="11">
        <f t="shared" si="5"/>
        <v>0</v>
      </c>
      <c r="AL35" s="10">
        <f t="shared" si="6"/>
        <v>0</v>
      </c>
      <c r="AM35" s="9"/>
      <c r="AN35" s="8">
        <f t="shared" si="7"/>
        <v>0</v>
      </c>
      <c r="AO35" s="148">
        <f>(AG35+AN35)</f>
        <v>0</v>
      </c>
      <c r="AP35" s="69"/>
      <c r="AQ35" s="150"/>
      <c r="AR35" s="151"/>
      <c r="AS35" s="151"/>
      <c r="AT35" s="221" t="s">
        <v>37</v>
      </c>
      <c r="AU35" s="99"/>
      <c r="AV35" s="137"/>
      <c r="AW35" s="137"/>
      <c r="AX35" s="137"/>
      <c r="AY35" s="99"/>
      <c r="AZ35" s="99"/>
      <c r="BA35" s="137"/>
      <c r="BB35" s="137"/>
      <c r="BC35" s="137"/>
      <c r="BD35" s="99"/>
    </row>
    <row r="36" spans="1:56" ht="18">
      <c r="A36" s="79"/>
      <c r="B36" s="198" t="s">
        <v>62</v>
      </c>
      <c r="C36" s="79"/>
      <c r="D36" s="214"/>
      <c r="E36" s="92"/>
      <c r="F36" s="79"/>
      <c r="G36" s="115">
        <f t="shared" si="1"/>
      </c>
      <c r="H36" s="115"/>
      <c r="I36" s="115"/>
      <c r="J36" s="115"/>
      <c r="K36" s="115"/>
      <c r="L36" s="115"/>
      <c r="M36" s="93"/>
      <c r="N36" s="94"/>
      <c r="O36" s="79"/>
      <c r="P36" s="95">
        <f t="shared" si="2"/>
        <v>0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94">
        <f>(Q36+R36+S36+T36+U36+W36+Y36+Z36+AA36+AB36)</f>
        <v>0</v>
      </c>
      <c r="AG36" s="133">
        <f t="shared" si="3"/>
        <v>0</v>
      </c>
      <c r="AH36" s="96">
        <f t="shared" si="0"/>
        <v>0</v>
      </c>
      <c r="AI36" s="96">
        <f>CEILING(AH36,0.5)</f>
        <v>0</v>
      </c>
      <c r="AJ36" s="135" t="str">
        <f t="shared" si="4"/>
        <v>0</v>
      </c>
      <c r="AK36" s="116">
        <f t="shared" si="5"/>
        <v>0</v>
      </c>
      <c r="AL36" s="117">
        <f t="shared" si="6"/>
        <v>0</v>
      </c>
      <c r="AM36" s="118"/>
      <c r="AN36" s="119">
        <f t="shared" si="7"/>
        <v>0</v>
      </c>
      <c r="AO36" s="149">
        <f>(AG36+AN36)</f>
        <v>0</v>
      </c>
      <c r="AP36" s="69"/>
      <c r="AQ36" s="152"/>
      <c r="AR36" s="153"/>
      <c r="AS36" s="153"/>
      <c r="AT36" s="222" t="s">
        <v>37</v>
      </c>
      <c r="AU36" s="146"/>
      <c r="AV36" s="147"/>
      <c r="AW36" s="147"/>
      <c r="AX36" s="147"/>
      <c r="AY36" s="146"/>
      <c r="AZ36" s="146"/>
      <c r="BA36" s="147"/>
      <c r="BB36" s="147"/>
      <c r="BC36" s="147"/>
      <c r="BD36" s="146"/>
    </row>
    <row r="37" spans="1:56" ht="18">
      <c r="A37" s="50"/>
      <c r="B37" s="197" t="s">
        <v>62</v>
      </c>
      <c r="C37" s="50"/>
      <c r="D37" s="206"/>
      <c r="E37" s="51"/>
      <c r="F37" s="50"/>
      <c r="G37" s="70">
        <f t="shared" si="1"/>
      </c>
      <c r="H37" s="70"/>
      <c r="I37" s="70"/>
      <c r="J37" s="70"/>
      <c r="K37" s="70"/>
      <c r="L37" s="70"/>
      <c r="M37" s="38"/>
      <c r="N37" s="36"/>
      <c r="O37" s="50"/>
      <c r="P37" s="52">
        <f t="shared" si="2"/>
        <v>0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6">
        <f>(Q37+R37+S37+T37+U37+W37+Y37+Z37+AA37+AB37)</f>
        <v>0</v>
      </c>
      <c r="AG37" s="38">
        <f t="shared" si="3"/>
        <v>0</v>
      </c>
      <c r="AH37" s="54">
        <f t="shared" si="0"/>
        <v>0</v>
      </c>
      <c r="AI37" s="54">
        <f>CEILING(AH37,0.5)</f>
        <v>0</v>
      </c>
      <c r="AJ37" s="76" t="str">
        <f t="shared" si="4"/>
        <v>0</v>
      </c>
      <c r="AK37" s="53">
        <f t="shared" si="5"/>
        <v>0</v>
      </c>
      <c r="AL37" s="53">
        <f t="shared" si="6"/>
        <v>0</v>
      </c>
      <c r="AM37" s="54"/>
      <c r="AN37" s="36">
        <f t="shared" si="7"/>
        <v>0</v>
      </c>
      <c r="AO37" s="132">
        <f>(AG37+AN37)</f>
        <v>0</v>
      </c>
      <c r="AP37" s="69"/>
      <c r="AQ37" s="154"/>
      <c r="AR37" s="155"/>
      <c r="AS37" s="155"/>
      <c r="AT37" s="206" t="s">
        <v>37</v>
      </c>
      <c r="AU37" s="99"/>
      <c r="AV37" s="99"/>
      <c r="AW37" s="99"/>
      <c r="AX37" s="99"/>
      <c r="AY37" s="99"/>
      <c r="AZ37" s="99"/>
      <c r="BA37" s="99"/>
      <c r="BB37" s="99"/>
      <c r="BC37" s="99"/>
      <c r="BD37" s="99"/>
    </row>
    <row r="38" spans="1:46" s="121" customFormat="1" ht="12.75">
      <c r="A38" s="12"/>
      <c r="B38" s="199"/>
      <c r="C38" s="12"/>
      <c r="D38" s="210"/>
      <c r="E38" s="13"/>
      <c r="F38" s="12"/>
      <c r="G38" s="27"/>
      <c r="H38" s="27"/>
      <c r="I38" s="27"/>
      <c r="J38" s="27"/>
      <c r="K38" s="27"/>
      <c r="L38" s="27"/>
      <c r="M38" s="14"/>
      <c r="N38" s="15"/>
      <c r="O38" s="12"/>
      <c r="P38" s="1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5"/>
      <c r="AG38" s="14"/>
      <c r="AH38" s="18"/>
      <c r="AI38" s="18"/>
      <c r="AJ38" s="73"/>
      <c r="AK38" s="17"/>
      <c r="AL38" s="17"/>
      <c r="AM38" s="18"/>
      <c r="AN38" s="15"/>
      <c r="AO38" s="14"/>
      <c r="AP38" s="15"/>
      <c r="AQ38" s="40"/>
      <c r="AR38" s="177"/>
      <c r="AS38" s="177"/>
      <c r="AT38" s="210"/>
    </row>
    <row r="39" spans="1:46" s="121" customFormat="1" ht="12.75">
      <c r="A39" s="12"/>
      <c r="B39" s="199"/>
      <c r="C39" s="12"/>
      <c r="D39" s="210"/>
      <c r="E39" s="13"/>
      <c r="F39" s="12"/>
      <c r="G39" s="27"/>
      <c r="H39" s="27"/>
      <c r="I39" s="27"/>
      <c r="J39" s="27"/>
      <c r="K39" s="27"/>
      <c r="L39" s="27"/>
      <c r="M39" s="14"/>
      <c r="N39" s="15"/>
      <c r="O39" s="12"/>
      <c r="P39" s="16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5"/>
      <c r="AG39" s="14"/>
      <c r="AH39" s="18"/>
      <c r="AI39" s="18"/>
      <c r="AJ39" s="73"/>
      <c r="AK39" s="17"/>
      <c r="AL39" s="17"/>
      <c r="AM39" s="18"/>
      <c r="AN39" s="15"/>
      <c r="AO39" s="14"/>
      <c r="AP39" s="15"/>
      <c r="AQ39" s="40"/>
      <c r="AR39" s="177"/>
      <c r="AS39" s="177"/>
      <c r="AT39" s="210"/>
    </row>
    <row r="40" spans="1:56" ht="12.75">
      <c r="A40" s="50" t="s">
        <v>143</v>
      </c>
      <c r="B40" s="197" t="s">
        <v>33</v>
      </c>
      <c r="C40" s="50" t="s">
        <v>229</v>
      </c>
      <c r="D40" s="251"/>
      <c r="E40" s="51">
        <v>19</v>
      </c>
      <c r="F40" s="50"/>
      <c r="G40" s="70"/>
      <c r="H40" s="70"/>
      <c r="I40" s="70"/>
      <c r="J40" s="70"/>
      <c r="K40" s="70"/>
      <c r="L40" s="70"/>
      <c r="M40" s="38"/>
      <c r="N40" s="36"/>
      <c r="O40" s="50"/>
      <c r="P40" s="52">
        <v>19</v>
      </c>
      <c r="Q40" s="50">
        <v>1</v>
      </c>
      <c r="R40" s="50">
        <v>1</v>
      </c>
      <c r="S40" s="50">
        <v>1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36">
        <v>3</v>
      </c>
      <c r="AG40" s="38">
        <v>22</v>
      </c>
      <c r="AH40" s="54">
        <f aca="true" t="shared" si="8" ref="AH40:AH46">IF(B40="razredna nastava",(E40+F40)*30/60,(E40+F40)*20/60)</f>
        <v>6.333333333333333</v>
      </c>
      <c r="AI40" s="54">
        <v>6.5</v>
      </c>
      <c r="AJ40" s="76">
        <v>0</v>
      </c>
      <c r="AK40" s="53">
        <v>0</v>
      </c>
      <c r="AL40" s="53">
        <v>0</v>
      </c>
      <c r="AM40" s="54">
        <v>11.5</v>
      </c>
      <c r="AN40" s="36">
        <v>18</v>
      </c>
      <c r="AO40" s="38">
        <v>40</v>
      </c>
      <c r="AP40" s="69">
        <f aca="true" t="shared" si="9" ref="AP40:AP48">(22-AG40)</f>
        <v>0</v>
      </c>
      <c r="AQ40" s="41"/>
      <c r="AR40" s="178"/>
      <c r="AS40" s="178"/>
      <c r="AT40" s="206" t="s">
        <v>37</v>
      </c>
      <c r="AU40" s="99"/>
      <c r="AV40" s="99"/>
      <c r="AW40" s="99"/>
      <c r="AX40" s="99"/>
      <c r="AY40" s="99"/>
      <c r="AZ40" s="99"/>
      <c r="BA40" s="99"/>
      <c r="BB40" s="99"/>
      <c r="BC40" s="99"/>
      <c r="BD40" s="99"/>
    </row>
    <row r="41" spans="1:56" ht="12" customHeight="1">
      <c r="A41" s="50" t="s">
        <v>144</v>
      </c>
      <c r="B41" s="197" t="s">
        <v>33</v>
      </c>
      <c r="C41" s="50" t="s">
        <v>230</v>
      </c>
      <c r="D41" s="206" t="s">
        <v>156</v>
      </c>
      <c r="E41" s="51">
        <v>16</v>
      </c>
      <c r="F41" s="50"/>
      <c r="G41" s="70">
        <f t="shared" si="1"/>
        <v>2</v>
      </c>
      <c r="H41" s="70"/>
      <c r="I41" s="70"/>
      <c r="J41" s="70"/>
      <c r="K41" s="70"/>
      <c r="L41" s="70"/>
      <c r="M41" s="38"/>
      <c r="N41" s="36"/>
      <c r="O41" s="50"/>
      <c r="P41" s="52">
        <v>18</v>
      </c>
      <c r="Q41" s="80">
        <v>2</v>
      </c>
      <c r="R41" s="80">
        <v>1</v>
      </c>
      <c r="S41" s="50">
        <v>1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6">
        <v>4</v>
      </c>
      <c r="AG41" s="38">
        <v>22</v>
      </c>
      <c r="AH41" s="54">
        <f t="shared" si="8"/>
        <v>5.333333333333333</v>
      </c>
      <c r="AI41" s="54">
        <v>5.5</v>
      </c>
      <c r="AJ41" s="76">
        <v>2</v>
      </c>
      <c r="AK41" s="53">
        <v>0</v>
      </c>
      <c r="AL41" s="53">
        <v>0</v>
      </c>
      <c r="AM41" s="54">
        <v>10.5</v>
      </c>
      <c r="AN41" s="36">
        <v>18</v>
      </c>
      <c r="AO41" s="38">
        <v>40</v>
      </c>
      <c r="AP41" s="69">
        <f t="shared" si="9"/>
        <v>0</v>
      </c>
      <c r="AQ41" s="41">
        <f aca="true" t="shared" si="10" ref="AQ41:AQ67">(40-AG41)</f>
        <v>18</v>
      </c>
      <c r="AR41" s="178"/>
      <c r="AS41" s="178"/>
      <c r="AT41" s="206" t="s">
        <v>37</v>
      </c>
      <c r="AU41" s="99"/>
      <c r="AV41" s="99"/>
      <c r="AW41" s="99"/>
      <c r="AX41" s="99"/>
      <c r="AY41" s="99"/>
      <c r="AZ41" s="99"/>
      <c r="BA41" s="99"/>
      <c r="BB41" s="99"/>
      <c r="BC41" s="99"/>
      <c r="BD41" s="99"/>
    </row>
    <row r="42" spans="1:56" ht="12" customHeight="1">
      <c r="A42" s="50" t="s">
        <v>169</v>
      </c>
      <c r="B42" s="197" t="s">
        <v>171</v>
      </c>
      <c r="C42" s="50" t="s">
        <v>231</v>
      </c>
      <c r="D42" s="206"/>
      <c r="E42" s="51"/>
      <c r="F42" s="50">
        <v>18</v>
      </c>
      <c r="G42" s="70">
        <f t="shared" si="1"/>
      </c>
      <c r="H42" s="70"/>
      <c r="I42" s="70"/>
      <c r="J42" s="70"/>
      <c r="K42" s="70"/>
      <c r="L42" s="70"/>
      <c r="M42" s="38"/>
      <c r="N42" s="36"/>
      <c r="O42" s="50">
        <v>2</v>
      </c>
      <c r="P42" s="52">
        <v>20</v>
      </c>
      <c r="Q42" s="50"/>
      <c r="R42" s="50"/>
      <c r="S42" s="50">
        <v>2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36">
        <v>2</v>
      </c>
      <c r="AG42" s="38">
        <v>22</v>
      </c>
      <c r="AH42" s="54">
        <f t="shared" si="8"/>
        <v>6</v>
      </c>
      <c r="AI42" s="54">
        <v>6</v>
      </c>
      <c r="AJ42" s="76">
        <v>0</v>
      </c>
      <c r="AK42" s="53">
        <v>0</v>
      </c>
      <c r="AL42" s="53">
        <v>0</v>
      </c>
      <c r="AM42" s="54">
        <v>12</v>
      </c>
      <c r="AN42" s="36">
        <v>18</v>
      </c>
      <c r="AO42" s="38">
        <v>40</v>
      </c>
      <c r="AP42" s="69">
        <f t="shared" si="9"/>
        <v>0</v>
      </c>
      <c r="AQ42" s="41">
        <f t="shared" si="10"/>
        <v>18</v>
      </c>
      <c r="AR42" s="178"/>
      <c r="AS42" s="178"/>
      <c r="AT42" s="206" t="s">
        <v>37</v>
      </c>
      <c r="AU42" s="99"/>
      <c r="AV42" s="99"/>
      <c r="AW42" s="99"/>
      <c r="AX42" s="99"/>
      <c r="AY42" s="99"/>
      <c r="AZ42" s="99"/>
      <c r="BA42" s="99"/>
      <c r="BB42" s="99"/>
      <c r="BC42" s="99"/>
      <c r="BD42" s="99"/>
    </row>
    <row r="43" spans="1:56" ht="12" customHeight="1">
      <c r="A43" s="50"/>
      <c r="B43" s="197"/>
      <c r="C43" s="50"/>
      <c r="D43" s="206"/>
      <c r="E43" s="51"/>
      <c r="F43" s="50"/>
      <c r="G43" s="70">
        <f t="shared" si="1"/>
      </c>
      <c r="H43" s="70"/>
      <c r="I43" s="70"/>
      <c r="J43" s="70"/>
      <c r="K43" s="70"/>
      <c r="L43" s="70"/>
      <c r="M43" s="38"/>
      <c r="N43" s="36"/>
      <c r="O43" s="50"/>
      <c r="P43" s="52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6"/>
      <c r="AG43" s="38"/>
      <c r="AH43" s="54">
        <f t="shared" si="8"/>
        <v>0</v>
      </c>
      <c r="AI43" s="54"/>
      <c r="AJ43" s="76"/>
      <c r="AK43" s="53"/>
      <c r="AL43" s="53"/>
      <c r="AM43" s="54"/>
      <c r="AN43" s="36"/>
      <c r="AO43" s="38"/>
      <c r="AP43" s="69">
        <f t="shared" si="9"/>
        <v>22</v>
      </c>
      <c r="AQ43" s="41">
        <f t="shared" si="10"/>
        <v>40</v>
      </c>
      <c r="AR43" s="178"/>
      <c r="AS43" s="178"/>
      <c r="AT43" s="206" t="s">
        <v>37</v>
      </c>
      <c r="AU43" s="99"/>
      <c r="AV43" s="99"/>
      <c r="AW43" s="99"/>
      <c r="AX43" s="99"/>
      <c r="AY43" s="99"/>
      <c r="AZ43" s="99"/>
      <c r="BA43" s="99"/>
      <c r="BB43" s="99"/>
      <c r="BC43" s="99"/>
      <c r="BD43" s="99"/>
    </row>
    <row r="44" spans="1:56" ht="14.25" customHeight="1">
      <c r="A44" s="50"/>
      <c r="B44" s="197"/>
      <c r="C44" s="50"/>
      <c r="D44" s="206"/>
      <c r="E44" s="51"/>
      <c r="F44" s="50"/>
      <c r="G44" s="70">
        <f t="shared" si="1"/>
      </c>
      <c r="H44" s="70"/>
      <c r="I44" s="70"/>
      <c r="J44" s="70"/>
      <c r="K44" s="70"/>
      <c r="L44" s="70"/>
      <c r="M44" s="38"/>
      <c r="N44" s="36"/>
      <c r="O44" s="50"/>
      <c r="P44" s="52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36"/>
      <c r="AG44" s="38"/>
      <c r="AH44" s="54">
        <f t="shared" si="8"/>
        <v>0</v>
      </c>
      <c r="AI44" s="54"/>
      <c r="AJ44" s="76"/>
      <c r="AK44" s="53"/>
      <c r="AL44" s="53"/>
      <c r="AM44" s="54"/>
      <c r="AN44" s="36"/>
      <c r="AO44" s="38"/>
      <c r="AP44" s="69">
        <f t="shared" si="9"/>
        <v>22</v>
      </c>
      <c r="AQ44" s="41">
        <f t="shared" si="10"/>
        <v>40</v>
      </c>
      <c r="AR44" s="178"/>
      <c r="AS44" s="178"/>
      <c r="AT44" s="206" t="s">
        <v>38</v>
      </c>
      <c r="AU44" s="99"/>
      <c r="AV44" s="99"/>
      <c r="AW44" s="99"/>
      <c r="AX44" s="99"/>
      <c r="AY44" s="99"/>
      <c r="AZ44" s="99"/>
      <c r="BA44" s="99"/>
      <c r="BB44" s="99"/>
      <c r="BC44" s="99"/>
      <c r="BD44" s="99"/>
    </row>
    <row r="45" spans="1:61" ht="12.75">
      <c r="A45" s="50" t="s">
        <v>170</v>
      </c>
      <c r="B45" s="202" t="s">
        <v>172</v>
      </c>
      <c r="C45" s="44" t="s">
        <v>173</v>
      </c>
      <c r="D45" s="216"/>
      <c r="E45" s="45"/>
      <c r="F45" s="44">
        <v>6</v>
      </c>
      <c r="G45" s="70">
        <f t="shared" si="1"/>
      </c>
      <c r="H45" s="83"/>
      <c r="I45" s="83"/>
      <c r="J45" s="83"/>
      <c r="K45" s="83"/>
      <c r="L45" s="83"/>
      <c r="M45" s="46"/>
      <c r="N45" s="34"/>
      <c r="O45" s="44"/>
      <c r="P45" s="47">
        <v>6</v>
      </c>
      <c r="Q45" s="44"/>
      <c r="R45" s="44"/>
      <c r="S45" s="44">
        <v>2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>
        <v>1</v>
      </c>
      <c r="AF45" s="34">
        <v>3</v>
      </c>
      <c r="AG45" s="46">
        <v>9</v>
      </c>
      <c r="AH45" s="49">
        <f t="shared" si="8"/>
        <v>2</v>
      </c>
      <c r="AI45" s="49">
        <v>2</v>
      </c>
      <c r="AJ45" s="90"/>
      <c r="AK45" s="48"/>
      <c r="AL45" s="48"/>
      <c r="AM45" s="48">
        <v>5</v>
      </c>
      <c r="AN45" s="34">
        <v>7</v>
      </c>
      <c r="AO45" s="46">
        <v>16</v>
      </c>
      <c r="AP45" s="42">
        <f>(AR45-AG45)</f>
        <v>-0.1999999999999993</v>
      </c>
      <c r="AQ45" s="42"/>
      <c r="AR45" s="42">
        <f>(22*AO45/40)</f>
        <v>8.8</v>
      </c>
      <c r="AS45" s="42">
        <f>(AG45+AN45)</f>
        <v>16</v>
      </c>
      <c r="AT45" s="224" t="s">
        <v>32</v>
      </c>
      <c r="AU45" s="45" t="s">
        <v>174</v>
      </c>
      <c r="AV45" s="45" t="s">
        <v>175</v>
      </c>
      <c r="AW45" s="34">
        <v>2</v>
      </c>
      <c r="AX45" s="34"/>
      <c r="AY45" s="44">
        <v>4</v>
      </c>
      <c r="AZ45" s="45" t="s">
        <v>244</v>
      </c>
      <c r="BA45" s="45" t="s">
        <v>245</v>
      </c>
      <c r="BB45" s="34">
        <v>4</v>
      </c>
      <c r="BC45" s="34"/>
      <c r="BD45" s="44">
        <v>8</v>
      </c>
      <c r="BE45" s="1" t="s">
        <v>176</v>
      </c>
      <c r="BF45" s="1" t="s">
        <v>177</v>
      </c>
      <c r="BG45" s="1">
        <v>4</v>
      </c>
      <c r="BH45" s="1">
        <v>1</v>
      </c>
      <c r="BI45" s="1">
        <v>10</v>
      </c>
    </row>
    <row r="46" spans="1:56" ht="12.75">
      <c r="A46" s="55" t="s">
        <v>204</v>
      </c>
      <c r="B46" s="202" t="s">
        <v>188</v>
      </c>
      <c r="C46" s="44" t="s">
        <v>232</v>
      </c>
      <c r="D46" s="216"/>
      <c r="E46" s="45">
        <v>10</v>
      </c>
      <c r="F46" s="44"/>
      <c r="G46" s="70">
        <f t="shared" si="1"/>
      </c>
      <c r="H46" s="83"/>
      <c r="I46" s="83"/>
      <c r="J46" s="83"/>
      <c r="K46" s="83"/>
      <c r="L46" s="83"/>
      <c r="M46" s="46"/>
      <c r="N46" s="34"/>
      <c r="O46" s="44"/>
      <c r="P46" s="47">
        <v>10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>
        <v>0</v>
      </c>
      <c r="AF46" s="34"/>
      <c r="AG46" s="46">
        <v>10</v>
      </c>
      <c r="AH46" s="49">
        <f t="shared" si="8"/>
        <v>3.3333333333333335</v>
      </c>
      <c r="AI46" s="49">
        <v>3</v>
      </c>
      <c r="AJ46" s="90">
        <v>0</v>
      </c>
      <c r="AK46" s="48">
        <v>0</v>
      </c>
      <c r="AL46" s="48">
        <v>0</v>
      </c>
      <c r="AM46" s="48">
        <v>5</v>
      </c>
      <c r="AN46" s="34">
        <v>8</v>
      </c>
      <c r="AO46" s="46">
        <v>18</v>
      </c>
      <c r="AP46" s="34">
        <f>(AR46-P46)</f>
        <v>-0.09999999999999964</v>
      </c>
      <c r="AQ46" s="42"/>
      <c r="AR46" s="42">
        <f>(22*AO46/40)</f>
        <v>9.9</v>
      </c>
      <c r="AS46" s="42">
        <f>(AG46+AN46)</f>
        <v>18</v>
      </c>
      <c r="AT46" s="224" t="s">
        <v>32</v>
      </c>
      <c r="AU46" s="45" t="s">
        <v>208</v>
      </c>
      <c r="AV46" s="45"/>
      <c r="AW46" s="34"/>
      <c r="AX46" s="34"/>
      <c r="AY46" s="44"/>
      <c r="AZ46" s="45"/>
      <c r="BA46" s="45"/>
      <c r="BB46" s="34"/>
      <c r="BC46" s="34"/>
      <c r="BD46" s="44"/>
    </row>
    <row r="47" spans="1:56" s="12" customFormat="1" ht="12.75">
      <c r="A47" s="170"/>
      <c r="B47" s="200"/>
      <c r="D47" s="210"/>
      <c r="E47" s="13"/>
      <c r="G47" s="27">
        <f t="shared" si="1"/>
      </c>
      <c r="H47" s="27"/>
      <c r="I47" s="27"/>
      <c r="J47" s="27"/>
      <c r="K47" s="27"/>
      <c r="L47" s="27"/>
      <c r="M47" s="14"/>
      <c r="N47" s="15"/>
      <c r="P47" s="16"/>
      <c r="AF47" s="15"/>
      <c r="AG47" s="14"/>
      <c r="AH47" s="17"/>
      <c r="AI47" s="17"/>
      <c r="AJ47" s="73"/>
      <c r="AK47" s="17"/>
      <c r="AL47" s="17"/>
      <c r="AM47" s="17"/>
      <c r="AN47" s="15"/>
      <c r="AO47" s="14"/>
      <c r="AP47" s="14"/>
      <c r="AQ47" s="40"/>
      <c r="AR47" s="40"/>
      <c r="AS47" s="40"/>
      <c r="AT47" s="223"/>
      <c r="AY47" s="168"/>
      <c r="BD47" s="77"/>
    </row>
    <row r="48" spans="1:56" ht="12" customHeight="1">
      <c r="A48" s="50"/>
      <c r="B48" s="201"/>
      <c r="C48" s="50"/>
      <c r="D48" s="206"/>
      <c r="E48" s="51"/>
      <c r="F48" s="50"/>
      <c r="G48" s="70">
        <f t="shared" si="1"/>
      </c>
      <c r="H48" s="70"/>
      <c r="I48" s="70"/>
      <c r="J48" s="70"/>
      <c r="K48" s="70"/>
      <c r="L48" s="70"/>
      <c r="M48" s="38"/>
      <c r="N48" s="36"/>
      <c r="O48" s="50"/>
      <c r="P48" s="52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36"/>
      <c r="AG48" s="57"/>
      <c r="AH48" s="54">
        <f>IF(B48="razredna nastava",(E48+F48)*30/60,(E48+F48)*20/60)</f>
        <v>0</v>
      </c>
      <c r="AI48" s="54"/>
      <c r="AJ48" s="76"/>
      <c r="AK48" s="58"/>
      <c r="AL48" s="58"/>
      <c r="AM48" s="60"/>
      <c r="AN48" s="35"/>
      <c r="AO48" s="57"/>
      <c r="AP48" s="69">
        <f t="shared" si="9"/>
        <v>22</v>
      </c>
      <c r="AQ48" s="41">
        <f t="shared" si="10"/>
        <v>40</v>
      </c>
      <c r="AR48" s="41"/>
      <c r="AS48" s="41"/>
      <c r="AT48" s="206"/>
      <c r="AU48" s="99"/>
      <c r="AV48" s="99"/>
      <c r="AW48" s="99"/>
      <c r="AX48" s="99"/>
      <c r="AY48" s="99"/>
      <c r="AZ48" s="99"/>
      <c r="BA48" s="137"/>
      <c r="BB48" s="137"/>
      <c r="BC48" s="137"/>
      <c r="BD48" s="99"/>
    </row>
    <row r="49" spans="1:56" ht="12.75">
      <c r="A49" s="50" t="s">
        <v>145</v>
      </c>
      <c r="B49" s="202" t="s">
        <v>39</v>
      </c>
      <c r="C49" s="44" t="s">
        <v>189</v>
      </c>
      <c r="D49" s="216" t="s">
        <v>233</v>
      </c>
      <c r="E49" s="45">
        <v>10</v>
      </c>
      <c r="F49" s="44"/>
      <c r="G49" s="70">
        <v>2</v>
      </c>
      <c r="H49" s="83"/>
      <c r="I49" s="83">
        <v>2</v>
      </c>
      <c r="J49" s="83"/>
      <c r="K49" s="83"/>
      <c r="L49" s="83"/>
      <c r="M49" s="46"/>
      <c r="N49" s="34"/>
      <c r="O49" s="44"/>
      <c r="P49" s="47">
        <v>14</v>
      </c>
      <c r="Q49" s="44"/>
      <c r="R49" s="44">
        <v>2</v>
      </c>
      <c r="S49" s="44">
        <v>2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>
        <v>0</v>
      </c>
      <c r="AF49" s="34">
        <v>4</v>
      </c>
      <c r="AG49" s="46">
        <v>18</v>
      </c>
      <c r="AH49" s="49">
        <f>IF(B49="razredna nastava",(E49+F49)*30/60,(E49+F49)*20/60)</f>
        <v>3.3333333333333335</v>
      </c>
      <c r="AI49" s="49">
        <v>3</v>
      </c>
      <c r="AJ49" s="90">
        <v>2</v>
      </c>
      <c r="AK49" s="48">
        <v>0</v>
      </c>
      <c r="AL49" s="48">
        <v>0</v>
      </c>
      <c r="AM49" s="48">
        <v>11</v>
      </c>
      <c r="AN49" s="34">
        <v>16</v>
      </c>
      <c r="AO49" s="46">
        <v>34</v>
      </c>
      <c r="AP49" s="42">
        <f>(AR49-AG49)</f>
        <v>0.6999999999999993</v>
      </c>
      <c r="AQ49" s="42"/>
      <c r="AR49" s="42">
        <f>(22*AO49/40)</f>
        <v>18.7</v>
      </c>
      <c r="AS49" s="42">
        <f>(AG49+AN49)</f>
        <v>34</v>
      </c>
      <c r="AT49" s="224" t="s">
        <v>146</v>
      </c>
      <c r="AU49" s="45" t="s">
        <v>147</v>
      </c>
      <c r="AV49" s="45" t="s">
        <v>148</v>
      </c>
      <c r="AW49" s="34">
        <v>4</v>
      </c>
      <c r="AX49" s="34">
        <v>1</v>
      </c>
      <c r="AY49" s="44">
        <v>6</v>
      </c>
      <c r="AZ49" s="249"/>
      <c r="BA49" s="250"/>
      <c r="BB49" s="185"/>
      <c r="BC49" s="185"/>
      <c r="BD49" s="139"/>
    </row>
    <row r="50" spans="1:46" s="12" customFormat="1" ht="12.75">
      <c r="A50" s="13"/>
      <c r="B50" s="200"/>
      <c r="D50" s="210"/>
      <c r="E50" s="13"/>
      <c r="G50" s="27">
        <f t="shared" si="1"/>
      </c>
      <c r="H50" s="27"/>
      <c r="I50" s="27"/>
      <c r="J50" s="27"/>
      <c r="K50" s="27"/>
      <c r="L50" s="27"/>
      <c r="M50" s="14"/>
      <c r="N50" s="15"/>
      <c r="P50" s="16"/>
      <c r="AF50" s="15"/>
      <c r="AG50" s="14"/>
      <c r="AH50" s="17"/>
      <c r="AI50" s="25"/>
      <c r="AJ50" s="73"/>
      <c r="AK50" s="17"/>
      <c r="AL50" s="17"/>
      <c r="AM50" s="17"/>
      <c r="AN50" s="15"/>
      <c r="AO50" s="14"/>
      <c r="AP50" s="14"/>
      <c r="AQ50" s="40"/>
      <c r="AR50" s="40"/>
      <c r="AS50" s="40"/>
      <c r="AT50" s="223"/>
    </row>
    <row r="51" spans="1:56" ht="12" customHeight="1">
      <c r="A51" s="50" t="s">
        <v>205</v>
      </c>
      <c r="B51" s="201" t="s">
        <v>40</v>
      </c>
      <c r="C51" s="50" t="s">
        <v>190</v>
      </c>
      <c r="D51" s="206"/>
      <c r="E51" s="51">
        <v>14</v>
      </c>
      <c r="F51" s="50"/>
      <c r="G51" s="70">
        <f t="shared" si="1"/>
      </c>
      <c r="H51" s="70">
        <v>2</v>
      </c>
      <c r="I51" s="70"/>
      <c r="J51" s="70"/>
      <c r="K51" s="70"/>
      <c r="L51" s="70"/>
      <c r="M51" s="38"/>
      <c r="N51" s="36">
        <v>2</v>
      </c>
      <c r="O51" s="59"/>
      <c r="P51" s="52">
        <v>18</v>
      </c>
      <c r="Q51" s="50"/>
      <c r="R51" s="50">
        <v>2</v>
      </c>
      <c r="S51" s="50">
        <v>2</v>
      </c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6">
        <f>(Q51+R51+S51+T51+U51+W51+Y51+Z51+AA51+AB51)</f>
        <v>4</v>
      </c>
      <c r="AG51" s="38">
        <v>22</v>
      </c>
      <c r="AH51" s="54">
        <f>IF(B51="razredna nastava",(E51+F51)*30/60,(E51+F51)*20/60)</f>
        <v>4.666666666666667</v>
      </c>
      <c r="AI51" s="54">
        <v>4</v>
      </c>
      <c r="AJ51" s="76">
        <v>0</v>
      </c>
      <c r="AK51" s="53">
        <v>0</v>
      </c>
      <c r="AL51" s="53">
        <v>2</v>
      </c>
      <c r="AM51" s="54">
        <v>12</v>
      </c>
      <c r="AN51" s="36">
        <v>18</v>
      </c>
      <c r="AO51" s="38">
        <v>40</v>
      </c>
      <c r="AP51" s="69">
        <f>(22-AG51)</f>
        <v>0</v>
      </c>
      <c r="AQ51" s="41">
        <f>(40-AG51)</f>
        <v>18</v>
      </c>
      <c r="AR51" s="41"/>
      <c r="AS51" s="41"/>
      <c r="AT51" s="206" t="s">
        <v>38</v>
      </c>
      <c r="AU51" s="99"/>
      <c r="AV51" s="99"/>
      <c r="AW51" s="99"/>
      <c r="AX51" s="99"/>
      <c r="AY51" s="99"/>
      <c r="AZ51" s="99"/>
      <c r="BA51" s="99"/>
      <c r="BB51" s="99"/>
      <c r="BC51" s="99"/>
      <c r="BD51" s="99"/>
    </row>
    <row r="52" spans="1:56" ht="12.75">
      <c r="A52" s="50"/>
      <c r="B52" s="202"/>
      <c r="C52" s="44"/>
      <c r="D52" s="216"/>
      <c r="E52" s="45"/>
      <c r="F52" s="44"/>
      <c r="G52" s="70">
        <f t="shared" si="1"/>
      </c>
      <c r="H52" s="83"/>
      <c r="I52" s="83"/>
      <c r="J52" s="83"/>
      <c r="K52" s="83"/>
      <c r="L52" s="83"/>
      <c r="M52" s="46"/>
      <c r="N52" s="34"/>
      <c r="O52" s="44"/>
      <c r="P52" s="47"/>
      <c r="Q52" s="44"/>
      <c r="R52" s="44"/>
      <c r="S52" s="44"/>
      <c r="T52" s="44"/>
      <c r="U52" s="44"/>
      <c r="V52" s="191"/>
      <c r="W52" s="44"/>
      <c r="X52" s="44"/>
      <c r="Y52" s="44"/>
      <c r="Z52" s="44"/>
      <c r="AA52" s="44"/>
      <c r="AB52" s="44"/>
      <c r="AC52" s="44"/>
      <c r="AD52" s="44"/>
      <c r="AE52" s="44"/>
      <c r="AF52" s="34"/>
      <c r="AG52" s="46"/>
      <c r="AH52" s="49">
        <f>IF(B52="razredna nastava",(E52+F52)*30/60,(E52+F52)*20/60)</f>
        <v>0</v>
      </c>
      <c r="AI52" s="49"/>
      <c r="AJ52" s="90"/>
      <c r="AK52" s="48"/>
      <c r="AL52" s="48"/>
      <c r="AM52" s="34"/>
      <c r="AN52" s="34"/>
      <c r="AO52" s="46"/>
      <c r="AP52" s="42">
        <f>(AR52-AG52)</f>
        <v>0</v>
      </c>
      <c r="AQ52" s="42"/>
      <c r="AR52" s="42">
        <f>(22*AO52/40)</f>
        <v>0</v>
      </c>
      <c r="AS52" s="42">
        <f>(AG52+AN52)</f>
        <v>0</v>
      </c>
      <c r="AT52" s="224"/>
      <c r="AU52" s="44"/>
      <c r="AV52" s="44"/>
      <c r="AW52" s="44"/>
      <c r="AX52" s="44"/>
      <c r="AY52" s="44"/>
      <c r="AZ52" s="44"/>
      <c r="BA52" s="44"/>
      <c r="BB52" s="44"/>
      <c r="BC52" s="44"/>
      <c r="BD52" s="44"/>
    </row>
    <row r="53" spans="1:56" ht="14.25" customHeight="1">
      <c r="A53" s="51"/>
      <c r="B53" s="201"/>
      <c r="C53" s="50"/>
      <c r="D53" s="206"/>
      <c r="E53" s="51"/>
      <c r="F53" s="50"/>
      <c r="G53" s="70">
        <f t="shared" si="1"/>
      </c>
      <c r="H53" s="70"/>
      <c r="I53" s="70"/>
      <c r="J53" s="70"/>
      <c r="K53" s="70"/>
      <c r="L53" s="70"/>
      <c r="M53" s="38"/>
      <c r="N53" s="36"/>
      <c r="O53" s="50"/>
      <c r="P53" s="52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6"/>
      <c r="AG53" s="38"/>
      <c r="AH53" s="54">
        <f>IF(B53="razredna nastava",(E53+F53)*30/60,(E53+F53)*20/60)</f>
        <v>0</v>
      </c>
      <c r="AI53" s="54"/>
      <c r="AJ53" s="76"/>
      <c r="AK53" s="53"/>
      <c r="AL53" s="53"/>
      <c r="AM53" s="54"/>
      <c r="AN53" s="36"/>
      <c r="AO53" s="38"/>
      <c r="AP53" s="69">
        <f>(22-AG53)</f>
        <v>22</v>
      </c>
      <c r="AQ53" s="41">
        <f>(40-AG53)</f>
        <v>40</v>
      </c>
      <c r="AR53" s="41"/>
      <c r="AS53" s="41"/>
      <c r="AT53" s="206"/>
      <c r="AU53" s="99"/>
      <c r="AV53" s="99"/>
      <c r="AW53" s="99"/>
      <c r="AX53" s="99"/>
      <c r="AY53" s="99"/>
      <c r="AZ53" s="99"/>
      <c r="BA53" s="99"/>
      <c r="BB53" s="99"/>
      <c r="BC53" s="99"/>
      <c r="BD53" s="99"/>
    </row>
    <row r="54" spans="1:56" ht="12.75">
      <c r="A54" s="50" t="s">
        <v>252</v>
      </c>
      <c r="B54" s="202" t="s">
        <v>149</v>
      </c>
      <c r="C54" s="44" t="s">
        <v>191</v>
      </c>
      <c r="D54" s="216"/>
      <c r="E54" s="45">
        <v>10</v>
      </c>
      <c r="F54" s="44"/>
      <c r="G54" s="70">
        <f t="shared" si="1"/>
      </c>
      <c r="H54" s="83"/>
      <c r="I54" s="83"/>
      <c r="J54" s="83"/>
      <c r="K54" s="83"/>
      <c r="L54" s="83"/>
      <c r="M54" s="46"/>
      <c r="N54" s="34"/>
      <c r="O54" s="44"/>
      <c r="P54" s="47">
        <v>10</v>
      </c>
      <c r="Q54" s="44"/>
      <c r="R54" s="44"/>
      <c r="S54" s="44">
        <v>2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34">
        <v>2</v>
      </c>
      <c r="AG54" s="46">
        <v>12</v>
      </c>
      <c r="AH54" s="49">
        <f>IF(B54="razredna nastava",(E54+F54)*30/60,(E54+F54)*20/60)</f>
        <v>3.3333333333333335</v>
      </c>
      <c r="AI54" s="49">
        <v>3</v>
      </c>
      <c r="AJ54" s="90" t="str">
        <f>IF(ISBLANK(D54),"0",2)</f>
        <v>0</v>
      </c>
      <c r="AK54" s="48">
        <f>(M54+AC54)</f>
        <v>0</v>
      </c>
      <c r="AL54" s="48">
        <f>(N54+AD54)</f>
        <v>0</v>
      </c>
      <c r="AM54" s="49">
        <v>5</v>
      </c>
      <c r="AN54" s="34">
        <v>8</v>
      </c>
      <c r="AO54" s="46">
        <v>20</v>
      </c>
      <c r="AP54" s="42">
        <f>(AR54-AG54)</f>
        <v>-1</v>
      </c>
      <c r="AQ54" s="42"/>
      <c r="AR54" s="42">
        <f>(22*AO54/40)</f>
        <v>11</v>
      </c>
      <c r="AS54" s="42">
        <f>(AG54+AN54)</f>
        <v>20</v>
      </c>
      <c r="AT54" s="224" t="s">
        <v>32</v>
      </c>
      <c r="AU54" s="44"/>
      <c r="AV54" s="44"/>
      <c r="AW54" s="44"/>
      <c r="AX54" s="44"/>
      <c r="AY54" s="44"/>
      <c r="AZ54" s="44"/>
      <c r="BA54" s="44"/>
      <c r="BB54" s="44"/>
      <c r="BC54" s="44"/>
      <c r="BD54" s="44"/>
    </row>
    <row r="55" spans="1:46" s="12" customFormat="1" ht="12.75">
      <c r="A55" s="13"/>
      <c r="B55" s="200"/>
      <c r="D55" s="210"/>
      <c r="E55" s="13"/>
      <c r="G55" s="27">
        <f t="shared" si="1"/>
      </c>
      <c r="H55" s="27"/>
      <c r="I55" s="27"/>
      <c r="J55" s="27"/>
      <c r="K55" s="27"/>
      <c r="L55" s="27"/>
      <c r="M55" s="14"/>
      <c r="N55" s="15"/>
      <c r="P55" s="16"/>
      <c r="AF55" s="15"/>
      <c r="AG55" s="14"/>
      <c r="AH55" s="17"/>
      <c r="AI55" s="18"/>
      <c r="AJ55" s="73"/>
      <c r="AK55" s="17"/>
      <c r="AL55" s="17"/>
      <c r="AM55" s="18"/>
      <c r="AN55" s="15"/>
      <c r="AO55" s="14"/>
      <c r="AP55" s="14"/>
      <c r="AQ55" s="40"/>
      <c r="AR55" s="40"/>
      <c r="AS55" s="40"/>
      <c r="AT55" s="223"/>
    </row>
    <row r="56" spans="1:56" ht="12.75">
      <c r="A56" s="50" t="s">
        <v>151</v>
      </c>
      <c r="B56" s="197" t="s">
        <v>36</v>
      </c>
      <c r="C56" s="50" t="s">
        <v>253</v>
      </c>
      <c r="D56" s="206"/>
      <c r="E56" s="51">
        <v>20</v>
      </c>
      <c r="F56" s="50"/>
      <c r="G56" s="70">
        <f t="shared" si="1"/>
      </c>
      <c r="H56" s="70"/>
      <c r="I56" s="70"/>
      <c r="J56" s="70"/>
      <c r="K56" s="70"/>
      <c r="L56" s="70"/>
      <c r="M56" s="38"/>
      <c r="N56" s="36"/>
      <c r="O56" s="61">
        <v>2</v>
      </c>
      <c r="P56" s="52">
        <v>22</v>
      </c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36"/>
      <c r="AG56" s="38">
        <v>22</v>
      </c>
      <c r="AH56" s="54">
        <f aca="true" t="shared" si="11" ref="AH56:AH61">IF(B56="razredna nastava",(E56+F56)*30/60,(E56+F56)*20/60)</f>
        <v>6.666666666666667</v>
      </c>
      <c r="AI56" s="54">
        <v>7</v>
      </c>
      <c r="AJ56" s="76" t="str">
        <f>IF(ISBLANK(D56),"0",2)</f>
        <v>0</v>
      </c>
      <c r="AK56" s="53">
        <f aca="true" t="shared" si="12" ref="AK56:AL60">(M56+AC56)</f>
        <v>0</v>
      </c>
      <c r="AL56" s="53">
        <f t="shared" si="12"/>
        <v>0</v>
      </c>
      <c r="AM56" s="54">
        <v>11</v>
      </c>
      <c r="AN56" s="36">
        <f>SUM(AI56:AM56)</f>
        <v>18</v>
      </c>
      <c r="AO56" s="38">
        <f>(AG56+AN56)</f>
        <v>40</v>
      </c>
      <c r="AP56" s="69">
        <f>(22-AG56)</f>
        <v>0</v>
      </c>
      <c r="AQ56" s="62">
        <f t="shared" si="10"/>
        <v>18</v>
      </c>
      <c r="AR56" s="62"/>
      <c r="AS56" s="62"/>
      <c r="AT56" s="206" t="s">
        <v>37</v>
      </c>
      <c r="AU56" s="99"/>
      <c r="AV56" s="99"/>
      <c r="AW56" s="99"/>
      <c r="AX56" s="99"/>
      <c r="AY56" s="99"/>
      <c r="AZ56" s="99"/>
      <c r="BA56" s="99"/>
      <c r="BB56" s="99"/>
      <c r="BC56" s="99"/>
      <c r="BD56" s="99"/>
    </row>
    <row r="57" spans="1:56" ht="12.75" customHeight="1">
      <c r="A57" s="50" t="s">
        <v>201</v>
      </c>
      <c r="B57" s="201" t="s">
        <v>36</v>
      </c>
      <c r="C57" s="50" t="s">
        <v>234</v>
      </c>
      <c r="D57" s="206"/>
      <c r="E57" s="51">
        <v>20</v>
      </c>
      <c r="F57" s="50"/>
      <c r="G57" s="70">
        <f t="shared" si="1"/>
      </c>
      <c r="H57" s="70"/>
      <c r="I57" s="70"/>
      <c r="J57" s="70"/>
      <c r="K57" s="70"/>
      <c r="L57" s="70"/>
      <c r="M57" s="38"/>
      <c r="N57" s="36"/>
      <c r="O57" s="61"/>
      <c r="P57" s="52">
        <f>SUM(E57:O57)</f>
        <v>20</v>
      </c>
      <c r="Q57" s="50">
        <v>1</v>
      </c>
      <c r="R57" s="50">
        <v>1</v>
      </c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36">
        <v>2</v>
      </c>
      <c r="AG57" s="38">
        <f>(P57+Q57+R57+S57+T57+U57+W57+Y57+Z57+AA57+AB57+AC57+AD57+AE57)</f>
        <v>22</v>
      </c>
      <c r="AH57" s="54">
        <f t="shared" si="11"/>
        <v>6.666666666666667</v>
      </c>
      <c r="AI57" s="54">
        <f>CEILING(AH57,0.5)</f>
        <v>7</v>
      </c>
      <c r="AJ57" s="76" t="str">
        <f>IF(ISBLANK(D57),"0",2)</f>
        <v>0</v>
      </c>
      <c r="AK57" s="53">
        <f t="shared" si="12"/>
        <v>0</v>
      </c>
      <c r="AL57" s="53">
        <f t="shared" si="12"/>
        <v>0</v>
      </c>
      <c r="AM57" s="54">
        <f>(40-AG57-AI57-AJ57-AK57-AL57)</f>
        <v>11</v>
      </c>
      <c r="AN57" s="36">
        <f>SUM(AI57:AM57)</f>
        <v>18</v>
      </c>
      <c r="AO57" s="38">
        <f>(AG57+AN57)</f>
        <v>40</v>
      </c>
      <c r="AP57" s="69">
        <f>(22-AG57)</f>
        <v>0</v>
      </c>
      <c r="AQ57" s="62">
        <f t="shared" si="10"/>
        <v>18</v>
      </c>
      <c r="AR57" s="62"/>
      <c r="AS57" s="62"/>
      <c r="AT57" s="206" t="s">
        <v>37</v>
      </c>
      <c r="AU57" s="99"/>
      <c r="AV57" s="99"/>
      <c r="AW57" s="99"/>
      <c r="AX57" s="99"/>
      <c r="AY57" s="99"/>
      <c r="AZ57" s="99"/>
      <c r="BA57" s="99"/>
      <c r="BB57" s="99"/>
      <c r="BC57" s="99"/>
      <c r="BD57" s="99"/>
    </row>
    <row r="58" spans="1:56" ht="13.5" customHeight="1">
      <c r="A58" s="50" t="s">
        <v>152</v>
      </c>
      <c r="B58" s="201" t="s">
        <v>153</v>
      </c>
      <c r="C58" s="50" t="s">
        <v>189</v>
      </c>
      <c r="D58" s="206" t="s">
        <v>168</v>
      </c>
      <c r="E58" s="51"/>
      <c r="F58" s="50">
        <v>20</v>
      </c>
      <c r="G58" s="70">
        <f t="shared" si="1"/>
        <v>2</v>
      </c>
      <c r="H58" s="70"/>
      <c r="I58" s="70"/>
      <c r="J58" s="70"/>
      <c r="K58" s="70"/>
      <c r="L58" s="70"/>
      <c r="M58" s="38"/>
      <c r="N58" s="36"/>
      <c r="O58" s="61"/>
      <c r="P58" s="52">
        <f>SUM(E58:O58)</f>
        <v>22</v>
      </c>
      <c r="Q58" s="50"/>
      <c r="R58" s="50">
        <v>1</v>
      </c>
      <c r="S58" s="50"/>
      <c r="T58" s="50"/>
      <c r="U58" s="50"/>
      <c r="V58" s="50"/>
      <c r="W58" s="50"/>
      <c r="X58" s="50"/>
      <c r="Y58" s="50">
        <v>1</v>
      </c>
      <c r="Z58" s="50"/>
      <c r="AA58" s="50"/>
      <c r="AB58" s="50"/>
      <c r="AC58" s="50"/>
      <c r="AD58" s="50"/>
      <c r="AE58" s="50"/>
      <c r="AF58" s="36">
        <f>(Q58+R58+S58+T58+U58+W58+Y58+Z58+AA58+AB58)</f>
        <v>2</v>
      </c>
      <c r="AG58" s="38">
        <f>(P58+Q58+R58+S58+T58+U58+W58+Y58+Z58+AA58+AB58+AC58+AD58+AE58)</f>
        <v>24</v>
      </c>
      <c r="AH58" s="54">
        <f t="shared" si="11"/>
        <v>6.666666666666667</v>
      </c>
      <c r="AI58" s="54">
        <v>7</v>
      </c>
      <c r="AJ58" s="76">
        <f>IF(ISBLANK(D58),"0",2)</f>
        <v>2</v>
      </c>
      <c r="AK58" s="53">
        <f t="shared" si="12"/>
        <v>0</v>
      </c>
      <c r="AL58" s="53">
        <f t="shared" si="12"/>
        <v>0</v>
      </c>
      <c r="AM58" s="54">
        <f>(40-AG58-AI58-AJ58-AK58-AL58)</f>
        <v>7</v>
      </c>
      <c r="AN58" s="36">
        <f>SUM(AI58:AM58)</f>
        <v>16</v>
      </c>
      <c r="AO58" s="38">
        <f>(AG58+AN58)</f>
        <v>40</v>
      </c>
      <c r="AP58" s="69">
        <f>(22-AG58)</f>
        <v>-2</v>
      </c>
      <c r="AQ58" s="62">
        <f t="shared" si="10"/>
        <v>16</v>
      </c>
      <c r="AR58" s="62"/>
      <c r="AS58" s="62"/>
      <c r="AT58" s="206" t="s">
        <v>37</v>
      </c>
      <c r="AU58" s="99"/>
      <c r="AV58" s="99"/>
      <c r="AW58" s="99"/>
      <c r="AX58" s="99"/>
      <c r="AY58" s="99"/>
      <c r="AZ58" s="99"/>
      <c r="BA58" s="99"/>
      <c r="BB58" s="99"/>
      <c r="BC58" s="99"/>
      <c r="BD58" s="99"/>
    </row>
    <row r="59" spans="1:56" ht="12" customHeight="1">
      <c r="A59" s="50"/>
      <c r="B59" s="201"/>
      <c r="C59" s="50"/>
      <c r="D59" s="206"/>
      <c r="E59" s="51"/>
      <c r="F59" s="50"/>
      <c r="G59" s="70">
        <f t="shared" si="1"/>
      </c>
      <c r="H59" s="70"/>
      <c r="I59" s="70"/>
      <c r="J59" s="70"/>
      <c r="K59" s="70"/>
      <c r="L59" s="70"/>
      <c r="M59" s="38"/>
      <c r="N59" s="36"/>
      <c r="O59" s="61"/>
      <c r="P59" s="52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36"/>
      <c r="AG59" s="38"/>
      <c r="AH59" s="54">
        <f t="shared" si="11"/>
        <v>0</v>
      </c>
      <c r="AI59" s="54"/>
      <c r="AJ59" s="76"/>
      <c r="AK59" s="53"/>
      <c r="AL59" s="53"/>
      <c r="AM59" s="54"/>
      <c r="AN59" s="36"/>
      <c r="AO59" s="38"/>
      <c r="AP59" s="69">
        <f>(22-AG59)</f>
        <v>22</v>
      </c>
      <c r="AQ59" s="62">
        <f t="shared" si="10"/>
        <v>40</v>
      </c>
      <c r="AR59" s="62"/>
      <c r="AS59" s="62"/>
      <c r="AT59" s="206"/>
      <c r="AU59" s="99"/>
      <c r="AV59" s="99"/>
      <c r="AW59" s="99"/>
      <c r="AX59" s="99"/>
      <c r="AY59" s="99"/>
      <c r="AZ59" s="99"/>
      <c r="BA59" s="99"/>
      <c r="BB59" s="99"/>
      <c r="BC59" s="99"/>
      <c r="BD59" s="99"/>
    </row>
    <row r="60" spans="1:56" ht="15.75" customHeight="1">
      <c r="A60" s="50"/>
      <c r="B60" s="203"/>
      <c r="C60" s="44"/>
      <c r="D60" s="216"/>
      <c r="E60" s="45"/>
      <c r="F60" s="44"/>
      <c r="G60" s="70">
        <f t="shared" si="1"/>
      </c>
      <c r="H60" s="83"/>
      <c r="I60" s="83"/>
      <c r="J60" s="83"/>
      <c r="K60" s="83"/>
      <c r="L60" s="83"/>
      <c r="M60" s="46"/>
      <c r="N60" s="34"/>
      <c r="O60" s="44"/>
      <c r="P60" s="47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4"/>
      <c r="AG60" s="46">
        <f>(P60+Q60+R60+S60+T60+U60+W60+Y60+Z60+AA60+AB60+AC60+AD60+AE60)</f>
        <v>0</v>
      </c>
      <c r="AH60" s="49">
        <f t="shared" si="11"/>
        <v>0</v>
      </c>
      <c r="AI60" s="49">
        <f>CEILING(AH60,0.5)</f>
        <v>0</v>
      </c>
      <c r="AJ60" s="90" t="str">
        <f>IF(ISBLANK(D60),"0",2)</f>
        <v>0</v>
      </c>
      <c r="AK60" s="48">
        <f t="shared" si="12"/>
        <v>0</v>
      </c>
      <c r="AL60" s="48">
        <f t="shared" si="12"/>
        <v>0</v>
      </c>
      <c r="AM60" s="49">
        <f>(AO60-AG60-AI60-AJ60-AK60-AL60)</f>
        <v>0</v>
      </c>
      <c r="AN60" s="34">
        <f>SUM(AI60:AM60)</f>
        <v>0</v>
      </c>
      <c r="AO60" s="46">
        <f>(P60*40/18)</f>
        <v>0</v>
      </c>
      <c r="AP60" s="42">
        <f>(AR60-AG60)</f>
        <v>0</v>
      </c>
      <c r="AQ60" s="42"/>
      <c r="AR60" s="42">
        <f>(22*AO60/40)</f>
        <v>0</v>
      </c>
      <c r="AS60" s="42">
        <f>(AG60+AN60)</f>
        <v>0</v>
      </c>
      <c r="AT60" s="216" t="s">
        <v>32</v>
      </c>
      <c r="AU60" s="44"/>
      <c r="AV60" s="44"/>
      <c r="AW60" s="44"/>
      <c r="AX60" s="44"/>
      <c r="AY60" s="44"/>
      <c r="AZ60" s="44"/>
      <c r="BA60" s="44"/>
      <c r="BB60" s="44"/>
      <c r="BC60" s="44"/>
      <c r="BD60" s="44"/>
    </row>
    <row r="61" spans="1:56" ht="12.75" customHeight="1">
      <c r="A61" s="50"/>
      <c r="B61" s="203"/>
      <c r="C61" s="44"/>
      <c r="D61" s="216"/>
      <c r="E61" s="45"/>
      <c r="F61" s="44"/>
      <c r="G61" s="70">
        <f t="shared" si="1"/>
      </c>
      <c r="H61" s="83"/>
      <c r="I61" s="83"/>
      <c r="J61" s="83"/>
      <c r="K61" s="83"/>
      <c r="L61" s="83"/>
      <c r="M61" s="46"/>
      <c r="N61" s="34"/>
      <c r="O61" s="44"/>
      <c r="P61" s="47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4"/>
      <c r="AG61" s="46"/>
      <c r="AH61" s="49">
        <f t="shared" si="11"/>
        <v>0</v>
      </c>
      <c r="AI61" s="49"/>
      <c r="AJ61" s="90"/>
      <c r="AK61" s="48"/>
      <c r="AL61" s="48"/>
      <c r="AM61" s="49"/>
      <c r="AN61" s="34"/>
      <c r="AO61" s="46"/>
      <c r="AP61" s="42">
        <f>(AR61-AG61)</f>
        <v>0</v>
      </c>
      <c r="AQ61" s="42"/>
      <c r="AR61" s="42">
        <f>(22*AO61/40)</f>
        <v>0</v>
      </c>
      <c r="AS61" s="42">
        <f>(AG61+AN61)</f>
        <v>0</v>
      </c>
      <c r="AT61" s="216"/>
      <c r="AU61" s="44"/>
      <c r="AV61" s="44"/>
      <c r="AW61" s="44"/>
      <c r="AX61" s="44"/>
      <c r="AY61" s="44"/>
      <c r="AZ61" s="44"/>
      <c r="BA61" s="44"/>
      <c r="BB61" s="44"/>
      <c r="BC61" s="44"/>
      <c r="BD61" s="44"/>
    </row>
    <row r="62" spans="2:46" s="12" customFormat="1" ht="11.25" customHeight="1">
      <c r="B62" s="204"/>
      <c r="D62" s="210"/>
      <c r="E62" s="13"/>
      <c r="G62" s="27">
        <f t="shared" si="1"/>
      </c>
      <c r="H62" s="27"/>
      <c r="I62" s="27"/>
      <c r="J62" s="27"/>
      <c r="K62" s="27"/>
      <c r="L62" s="27"/>
      <c r="M62" s="14"/>
      <c r="N62" s="15"/>
      <c r="P62" s="16"/>
      <c r="AF62" s="15"/>
      <c r="AG62" s="14"/>
      <c r="AH62" s="17"/>
      <c r="AI62" s="18"/>
      <c r="AJ62" s="73"/>
      <c r="AK62" s="14"/>
      <c r="AL62" s="14"/>
      <c r="AM62" s="18"/>
      <c r="AN62" s="15"/>
      <c r="AO62" s="14"/>
      <c r="AP62" s="14"/>
      <c r="AQ62" s="40"/>
      <c r="AR62" s="40"/>
      <c r="AS62" s="40"/>
      <c r="AT62" s="223"/>
    </row>
    <row r="63" spans="2:46" s="12" customFormat="1" ht="12" customHeight="1">
      <c r="B63" s="205"/>
      <c r="D63" s="210"/>
      <c r="E63" s="13"/>
      <c r="G63" s="27">
        <f t="shared" si="1"/>
      </c>
      <c r="H63" s="27"/>
      <c r="I63" s="27"/>
      <c r="J63" s="27"/>
      <c r="K63" s="27"/>
      <c r="L63" s="27"/>
      <c r="M63" s="14"/>
      <c r="N63" s="15"/>
      <c r="P63" s="16"/>
      <c r="AC63" s="17"/>
      <c r="AF63" s="15"/>
      <c r="AG63" s="14"/>
      <c r="AH63" s="17"/>
      <c r="AI63" s="17"/>
      <c r="AJ63" s="73"/>
      <c r="AK63" s="14"/>
      <c r="AL63" s="14"/>
      <c r="AM63" s="18"/>
      <c r="AN63" s="15"/>
      <c r="AO63" s="14"/>
      <c r="AP63" s="56"/>
      <c r="AQ63" s="40"/>
      <c r="AR63" s="40"/>
      <c r="AS63" s="40"/>
      <c r="AT63" s="210"/>
    </row>
    <row r="64" spans="1:56" s="2" customFormat="1" ht="12.75">
      <c r="A64" s="50"/>
      <c r="B64" s="206"/>
      <c r="C64" s="50"/>
      <c r="D64" s="206"/>
      <c r="E64" s="51"/>
      <c r="F64" s="50"/>
      <c r="G64" s="70">
        <f t="shared" si="1"/>
      </c>
      <c r="H64" s="70"/>
      <c r="I64" s="70"/>
      <c r="J64" s="70"/>
      <c r="K64" s="70"/>
      <c r="L64" s="70"/>
      <c r="M64" s="38"/>
      <c r="N64" s="36"/>
      <c r="O64" s="50"/>
      <c r="P64" s="52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36">
        <f>(Q64+R64+S64+T64+U64+W64+Y64+Z64+AA64+AB64)</f>
        <v>0</v>
      </c>
      <c r="AG64" s="38">
        <f aca="true" t="shared" si="13" ref="AG64:AG70">(P64+Q64+R64+S64+T64+U64+W64+Y64+Z64+AA64+AB64+AC64+AD64+AE64)</f>
        <v>0</v>
      </c>
      <c r="AH64" s="54">
        <f aca="true" t="shared" si="14" ref="AH64:AH70">IF(B64="razredna nastava",(E64+F64)*30/60,(E64+F64)*20/60)</f>
        <v>0</v>
      </c>
      <c r="AI64" s="54">
        <f>CEILING(AH64,0.5)</f>
        <v>0</v>
      </c>
      <c r="AJ64" s="76" t="str">
        <f aca="true" t="shared" si="15" ref="AJ64:AJ70">IF(ISBLANK(D64),"0",2)</f>
        <v>0</v>
      </c>
      <c r="AK64" s="53">
        <f aca="true" t="shared" si="16" ref="AK64:AL70">(M64+AC64)</f>
        <v>0</v>
      </c>
      <c r="AL64" s="53">
        <f t="shared" si="16"/>
        <v>0</v>
      </c>
      <c r="AM64" s="53"/>
      <c r="AN64" s="36">
        <f aca="true" t="shared" si="17" ref="AN64:AN70">SUM(AI64:AM64)</f>
        <v>0</v>
      </c>
      <c r="AO64" s="38">
        <f aca="true" t="shared" si="18" ref="AO64:AO74">(AG64+AN64)</f>
        <v>0</v>
      </c>
      <c r="AP64" s="69">
        <f>(23-AG64)</f>
        <v>23</v>
      </c>
      <c r="AQ64" s="41">
        <f t="shared" si="10"/>
        <v>40</v>
      </c>
      <c r="AR64" s="41"/>
      <c r="AS64" s="41"/>
      <c r="AT64" s="206" t="s">
        <v>37</v>
      </c>
      <c r="AU64" s="50"/>
      <c r="AV64" s="50"/>
      <c r="AW64" s="50"/>
      <c r="AX64" s="50"/>
      <c r="AY64" s="50"/>
      <c r="AZ64" s="50"/>
      <c r="BA64" s="50"/>
      <c r="BB64" s="50"/>
      <c r="BC64" s="50"/>
      <c r="BD64" s="50"/>
    </row>
    <row r="65" spans="1:56" s="2" customFormat="1" ht="12.75">
      <c r="A65" s="51" t="s">
        <v>193</v>
      </c>
      <c r="B65" s="206" t="s">
        <v>154</v>
      </c>
      <c r="C65" s="50" t="s">
        <v>235</v>
      </c>
      <c r="D65" s="206" t="s">
        <v>254</v>
      </c>
      <c r="E65" s="51">
        <v>18</v>
      </c>
      <c r="F65" s="50">
        <v>0</v>
      </c>
      <c r="G65" s="70">
        <f t="shared" si="1"/>
        <v>2</v>
      </c>
      <c r="H65" s="70"/>
      <c r="I65" s="70"/>
      <c r="J65" s="70"/>
      <c r="K65" s="70"/>
      <c r="L65" s="70"/>
      <c r="M65" s="38"/>
      <c r="N65" s="36"/>
      <c r="O65" s="50"/>
      <c r="P65" s="52">
        <f>SUM(E65:O65)</f>
        <v>20</v>
      </c>
      <c r="Q65" s="50">
        <v>2</v>
      </c>
      <c r="R65" s="50">
        <v>1</v>
      </c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36">
        <f>(Q65+R65+S65+T65+U65+W65+Y65+Z65+AA65+AB65)</f>
        <v>3</v>
      </c>
      <c r="AG65" s="38">
        <f t="shared" si="13"/>
        <v>23</v>
      </c>
      <c r="AH65" s="54">
        <f t="shared" si="14"/>
        <v>6</v>
      </c>
      <c r="AI65" s="54">
        <v>6</v>
      </c>
      <c r="AJ65" s="76">
        <f t="shared" si="15"/>
        <v>2</v>
      </c>
      <c r="AK65" s="53">
        <f t="shared" si="16"/>
        <v>0</v>
      </c>
      <c r="AL65" s="53">
        <f t="shared" si="16"/>
        <v>0</v>
      </c>
      <c r="AM65" s="53">
        <f>(40-AG65-AI65-AJ65-AK65-AL65)</f>
        <v>9</v>
      </c>
      <c r="AN65" s="36">
        <f t="shared" si="17"/>
        <v>17</v>
      </c>
      <c r="AO65" s="38">
        <f t="shared" si="18"/>
        <v>40</v>
      </c>
      <c r="AP65" s="69">
        <f>(23-AG65)</f>
        <v>0</v>
      </c>
      <c r="AQ65" s="41">
        <f t="shared" si="10"/>
        <v>17</v>
      </c>
      <c r="AR65" s="41"/>
      <c r="AS65" s="41"/>
      <c r="AT65" s="206" t="s">
        <v>37</v>
      </c>
      <c r="AU65" s="50"/>
      <c r="AV65" s="50"/>
      <c r="AW65" s="50"/>
      <c r="AX65" s="50"/>
      <c r="AY65" s="50"/>
      <c r="AZ65" s="50"/>
      <c r="BA65" s="50"/>
      <c r="BB65" s="50"/>
      <c r="BC65" s="50"/>
      <c r="BD65" s="50"/>
    </row>
    <row r="66" spans="1:56" s="2" customFormat="1" ht="12.75">
      <c r="A66" s="50" t="s">
        <v>206</v>
      </c>
      <c r="B66" s="206" t="s">
        <v>210</v>
      </c>
      <c r="C66" s="50" t="s">
        <v>246</v>
      </c>
      <c r="D66" s="206" t="s">
        <v>155</v>
      </c>
      <c r="E66" s="51">
        <v>15</v>
      </c>
      <c r="F66" s="50">
        <v>2</v>
      </c>
      <c r="G66" s="70">
        <f t="shared" si="1"/>
        <v>2</v>
      </c>
      <c r="H66" s="70"/>
      <c r="I66" s="70"/>
      <c r="J66" s="70"/>
      <c r="K66" s="70"/>
      <c r="L66" s="70"/>
      <c r="M66" s="38"/>
      <c r="N66" s="36"/>
      <c r="O66" s="50"/>
      <c r="P66" s="52">
        <v>19</v>
      </c>
      <c r="Q66" s="50">
        <v>2</v>
      </c>
      <c r="R66" s="50">
        <v>2</v>
      </c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36">
        <v>4</v>
      </c>
      <c r="AG66" s="38">
        <v>23</v>
      </c>
      <c r="AH66" s="54">
        <f t="shared" si="14"/>
        <v>5.666666666666667</v>
      </c>
      <c r="AI66" s="54">
        <v>6</v>
      </c>
      <c r="AJ66" s="76">
        <f t="shared" si="15"/>
        <v>2</v>
      </c>
      <c r="AK66" s="53">
        <f t="shared" si="16"/>
        <v>0</v>
      </c>
      <c r="AL66" s="53">
        <f t="shared" si="16"/>
        <v>0</v>
      </c>
      <c r="AM66" s="53">
        <v>9</v>
      </c>
      <c r="AN66" s="36">
        <v>17</v>
      </c>
      <c r="AO66" s="38">
        <v>40</v>
      </c>
      <c r="AP66" s="69">
        <f>(23-AG66)</f>
        <v>0</v>
      </c>
      <c r="AQ66" s="41">
        <f t="shared" si="10"/>
        <v>17</v>
      </c>
      <c r="AR66" s="41"/>
      <c r="AS66" s="41"/>
      <c r="AT66" s="206" t="s">
        <v>37</v>
      </c>
      <c r="AU66" s="50"/>
      <c r="AV66" s="50"/>
      <c r="AW66" s="50"/>
      <c r="AX66" s="50"/>
      <c r="AY66" s="50"/>
      <c r="AZ66" s="50"/>
      <c r="BA66" s="50"/>
      <c r="BB66" s="50"/>
      <c r="BC66" s="50"/>
      <c r="BD66" s="50"/>
    </row>
    <row r="67" spans="1:56" s="2" customFormat="1" ht="12.75">
      <c r="A67" s="50" t="s">
        <v>157</v>
      </c>
      <c r="B67" s="206" t="s">
        <v>202</v>
      </c>
      <c r="C67" s="50" t="s">
        <v>236</v>
      </c>
      <c r="D67" s="206"/>
      <c r="E67" s="51">
        <v>3</v>
      </c>
      <c r="F67" s="50">
        <v>16</v>
      </c>
      <c r="G67" s="70">
        <f t="shared" si="1"/>
      </c>
      <c r="H67" s="70"/>
      <c r="I67" s="70"/>
      <c r="J67" s="70"/>
      <c r="K67" s="70"/>
      <c r="L67" s="70"/>
      <c r="M67" s="38"/>
      <c r="N67" s="36"/>
      <c r="O67" s="50">
        <v>2</v>
      </c>
      <c r="P67" s="52">
        <f>SUM(E67:O67)</f>
        <v>21</v>
      </c>
      <c r="Q67" s="50"/>
      <c r="R67" s="50">
        <v>1</v>
      </c>
      <c r="S67" s="50">
        <v>1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36">
        <f>(Q67+R67+S67+T67+U67+W67+Y67+Z67+AA67+AB67)</f>
        <v>2</v>
      </c>
      <c r="AG67" s="38">
        <f t="shared" si="13"/>
        <v>23</v>
      </c>
      <c r="AH67" s="54">
        <f t="shared" si="14"/>
        <v>6.333333333333333</v>
      </c>
      <c r="AI67" s="54">
        <v>5.5</v>
      </c>
      <c r="AJ67" s="76" t="str">
        <f t="shared" si="15"/>
        <v>0</v>
      </c>
      <c r="AK67" s="53">
        <f t="shared" si="16"/>
        <v>0</v>
      </c>
      <c r="AL67" s="53">
        <f t="shared" si="16"/>
        <v>0</v>
      </c>
      <c r="AM67" s="53">
        <v>11.5</v>
      </c>
      <c r="AN67" s="36">
        <v>17</v>
      </c>
      <c r="AO67" s="38">
        <f t="shared" si="18"/>
        <v>40</v>
      </c>
      <c r="AP67" s="69">
        <f>(23-AG67)</f>
        <v>0</v>
      </c>
      <c r="AQ67" s="41">
        <f t="shared" si="10"/>
        <v>17</v>
      </c>
      <c r="AR67" s="41"/>
      <c r="AS67" s="41"/>
      <c r="AT67" s="206" t="s">
        <v>37</v>
      </c>
      <c r="AU67" s="50"/>
      <c r="AV67" s="50"/>
      <c r="AW67" s="50"/>
      <c r="AX67" s="50"/>
      <c r="AY67" s="50"/>
      <c r="AZ67" s="50"/>
      <c r="BA67" s="50"/>
      <c r="BB67" s="50"/>
      <c r="BC67" s="50"/>
      <c r="BD67" s="50"/>
    </row>
    <row r="68" spans="1:56" ht="12.75">
      <c r="A68" s="50" t="s">
        <v>211</v>
      </c>
      <c r="B68" s="207" t="s">
        <v>154</v>
      </c>
      <c r="C68" s="44" t="s">
        <v>237</v>
      </c>
      <c r="D68" s="216"/>
      <c r="E68" s="45">
        <v>9</v>
      </c>
      <c r="F68" s="44"/>
      <c r="G68" s="70">
        <f t="shared" si="1"/>
      </c>
      <c r="H68" s="83"/>
      <c r="I68" s="83"/>
      <c r="J68" s="83"/>
      <c r="K68" s="83"/>
      <c r="L68" s="83"/>
      <c r="M68" s="46"/>
      <c r="N68" s="34"/>
      <c r="O68" s="44"/>
      <c r="P68" s="47">
        <v>9</v>
      </c>
      <c r="Q68" s="44">
        <v>1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34">
        <f>SUM(Q68:AE68)</f>
        <v>1</v>
      </c>
      <c r="AG68" s="46">
        <v>10</v>
      </c>
      <c r="AH68" s="49">
        <f t="shared" si="14"/>
        <v>3</v>
      </c>
      <c r="AI68" s="49">
        <v>3</v>
      </c>
      <c r="AJ68" s="90" t="str">
        <f t="shared" si="15"/>
        <v>0</v>
      </c>
      <c r="AK68" s="48">
        <f t="shared" si="16"/>
        <v>0</v>
      </c>
      <c r="AL68" s="48">
        <f t="shared" si="16"/>
        <v>0</v>
      </c>
      <c r="AM68" s="48">
        <v>4</v>
      </c>
      <c r="AN68" s="34">
        <v>7</v>
      </c>
      <c r="AO68" s="46">
        <v>17</v>
      </c>
      <c r="AP68" s="42">
        <f>(AR68-AG68)</f>
        <v>-0.22499999999999964</v>
      </c>
      <c r="AQ68" s="42"/>
      <c r="AR68" s="42">
        <f>(23*AO68/40)</f>
        <v>9.775</v>
      </c>
      <c r="AS68" s="42">
        <f>(AG68+AN68)</f>
        <v>17</v>
      </c>
      <c r="AT68" s="216" t="s">
        <v>32</v>
      </c>
      <c r="AU68" s="44" t="s">
        <v>212</v>
      </c>
      <c r="AV68" s="44" t="s">
        <v>148</v>
      </c>
      <c r="AW68" s="44">
        <v>10</v>
      </c>
      <c r="AX68" s="44">
        <v>3</v>
      </c>
      <c r="AY68" s="44">
        <v>23</v>
      </c>
      <c r="AZ68" s="44"/>
      <c r="BA68" s="44"/>
      <c r="BB68" s="44"/>
      <c r="BC68" s="44"/>
      <c r="BD68" s="44"/>
    </row>
    <row r="69" spans="1:56" ht="12.75">
      <c r="A69" s="50" t="s">
        <v>248</v>
      </c>
      <c r="B69" s="207" t="s">
        <v>247</v>
      </c>
      <c r="C69" s="44" t="s">
        <v>249</v>
      </c>
      <c r="D69" s="216"/>
      <c r="E69" s="45">
        <v>10</v>
      </c>
      <c r="F69" s="44"/>
      <c r="G69" s="70">
        <f t="shared" si="1"/>
      </c>
      <c r="H69" s="83"/>
      <c r="I69" s="83"/>
      <c r="J69" s="83"/>
      <c r="K69" s="83"/>
      <c r="L69" s="83"/>
      <c r="M69" s="46"/>
      <c r="N69" s="34"/>
      <c r="O69" s="44"/>
      <c r="P69" s="47">
        <v>10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34"/>
      <c r="AG69" s="46">
        <v>10</v>
      </c>
      <c r="AH69" s="49">
        <f t="shared" si="14"/>
        <v>3.3333333333333335</v>
      </c>
      <c r="AI69" s="49">
        <v>3</v>
      </c>
      <c r="AJ69" s="90"/>
      <c r="AK69" s="48">
        <f t="shared" si="16"/>
        <v>0</v>
      </c>
      <c r="AL69" s="48">
        <f t="shared" si="16"/>
        <v>0</v>
      </c>
      <c r="AM69" s="48">
        <v>4</v>
      </c>
      <c r="AN69" s="34">
        <v>7</v>
      </c>
      <c r="AO69" s="46">
        <v>17</v>
      </c>
      <c r="AP69" s="42">
        <f>(AR69-AG69)</f>
        <v>-0.22499999999999964</v>
      </c>
      <c r="AQ69" s="42"/>
      <c r="AR69" s="42">
        <f>(23*AO69/40)</f>
        <v>9.775</v>
      </c>
      <c r="AS69" s="42">
        <f>(AG69+AN69)</f>
        <v>17</v>
      </c>
      <c r="AT69" s="216" t="s">
        <v>32</v>
      </c>
      <c r="AU69" s="44"/>
      <c r="AV69" s="44"/>
      <c r="AW69" s="44"/>
      <c r="AX69" s="44"/>
      <c r="AY69" s="44"/>
      <c r="AZ69" s="44"/>
      <c r="BA69" s="44"/>
      <c r="BB69" s="44"/>
      <c r="BC69" s="44"/>
      <c r="BD69" s="44"/>
    </row>
    <row r="70" spans="1:56" ht="12.75">
      <c r="A70" s="50" t="s">
        <v>250</v>
      </c>
      <c r="B70" s="207" t="s">
        <v>213</v>
      </c>
      <c r="C70" s="44" t="s">
        <v>238</v>
      </c>
      <c r="D70" s="216"/>
      <c r="E70" s="45"/>
      <c r="F70" s="44">
        <v>8</v>
      </c>
      <c r="G70" s="70">
        <f t="shared" si="1"/>
      </c>
      <c r="H70" s="83"/>
      <c r="I70" s="83"/>
      <c r="J70" s="83"/>
      <c r="K70" s="83"/>
      <c r="L70" s="83"/>
      <c r="M70" s="46"/>
      <c r="N70" s="34"/>
      <c r="O70" s="44"/>
      <c r="P70" s="47">
        <v>8</v>
      </c>
      <c r="Q70" s="44">
        <v>1</v>
      </c>
      <c r="R70" s="44">
        <v>1</v>
      </c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34">
        <v>2</v>
      </c>
      <c r="AG70" s="46">
        <f t="shared" si="13"/>
        <v>10</v>
      </c>
      <c r="AH70" s="49">
        <f t="shared" si="14"/>
        <v>2.6666666666666665</v>
      </c>
      <c r="AI70" s="49">
        <f>CEILING(AH70,0.5)</f>
        <v>3</v>
      </c>
      <c r="AJ70" s="90" t="str">
        <f t="shared" si="15"/>
        <v>0</v>
      </c>
      <c r="AK70" s="48">
        <f t="shared" si="16"/>
        <v>0</v>
      </c>
      <c r="AL70" s="48">
        <f t="shared" si="16"/>
        <v>0</v>
      </c>
      <c r="AM70" s="48">
        <v>4</v>
      </c>
      <c r="AN70" s="34">
        <f t="shared" si="17"/>
        <v>7</v>
      </c>
      <c r="AO70" s="46">
        <v>17</v>
      </c>
      <c r="AP70" s="42">
        <f>(AR70-AG70)</f>
        <v>-0.22499999999999964</v>
      </c>
      <c r="AQ70" s="42"/>
      <c r="AR70" s="42">
        <f>(23*AO70/40)</f>
        <v>9.775</v>
      </c>
      <c r="AS70" s="42">
        <f>(AG70+AN70)</f>
        <v>17</v>
      </c>
      <c r="AT70" s="216" t="s">
        <v>32</v>
      </c>
      <c r="AU70" s="44"/>
      <c r="AV70" s="44"/>
      <c r="AW70" s="44"/>
      <c r="AX70" s="44"/>
      <c r="AY70" s="44"/>
      <c r="AZ70" s="44"/>
      <c r="BA70" s="44"/>
      <c r="BB70" s="44"/>
      <c r="BC70" s="44"/>
      <c r="BD70" s="44"/>
    </row>
    <row r="71" spans="2:46" s="12" customFormat="1" ht="12" customHeight="1">
      <c r="B71" s="208"/>
      <c r="D71" s="210"/>
      <c r="E71" s="13"/>
      <c r="G71" s="27">
        <f t="shared" si="1"/>
      </c>
      <c r="H71" s="27"/>
      <c r="I71" s="27"/>
      <c r="J71" s="27"/>
      <c r="K71" s="27"/>
      <c r="L71" s="27"/>
      <c r="M71" s="14"/>
      <c r="N71" s="15"/>
      <c r="P71" s="16"/>
      <c r="AC71" s="17"/>
      <c r="AF71" s="15"/>
      <c r="AG71" s="14"/>
      <c r="AH71" s="17"/>
      <c r="AI71" s="17"/>
      <c r="AJ71" s="73"/>
      <c r="AK71" s="14"/>
      <c r="AL71" s="14"/>
      <c r="AM71" s="18"/>
      <c r="AN71" s="15"/>
      <c r="AO71" s="14"/>
      <c r="AP71" s="56"/>
      <c r="AQ71" s="40"/>
      <c r="AR71" s="40"/>
      <c r="AS71" s="40"/>
      <c r="AT71" s="210"/>
    </row>
    <row r="72" spans="1:56" s="2" customFormat="1" ht="17.25" customHeight="1">
      <c r="A72" s="50" t="s">
        <v>158</v>
      </c>
      <c r="B72" s="201" t="s">
        <v>41</v>
      </c>
      <c r="C72" s="50" t="s">
        <v>159</v>
      </c>
      <c r="D72" s="206"/>
      <c r="E72" s="51">
        <v>18.5</v>
      </c>
      <c r="F72" s="50"/>
      <c r="G72" s="70"/>
      <c r="H72" s="70"/>
      <c r="I72" s="70"/>
      <c r="J72" s="70"/>
      <c r="K72" s="70"/>
      <c r="L72" s="70">
        <v>2</v>
      </c>
      <c r="M72" s="38"/>
      <c r="N72" s="36"/>
      <c r="O72" s="50"/>
      <c r="P72" s="52">
        <f aca="true" t="shared" si="19" ref="P72:P80">SUM(E72:O72)</f>
        <v>20.5</v>
      </c>
      <c r="Q72" s="50"/>
      <c r="R72" s="50">
        <v>1</v>
      </c>
      <c r="S72" s="50">
        <v>2</v>
      </c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36">
        <f aca="true" t="shared" si="20" ref="AF72:AF80">SUM(Q72:AE72)</f>
        <v>3</v>
      </c>
      <c r="AG72" s="38">
        <f aca="true" t="shared" si="21" ref="AG72:AG80">(P72+Q72+R72+S72+T72+U72+W72+Y72+Z72+AA72+AB72+AC72+AD72+AE72)</f>
        <v>23.5</v>
      </c>
      <c r="AH72" s="54">
        <f aca="true" t="shared" si="22" ref="AH72:AH80">IF(B72="razredna nastava",(E72+F72)*30/60,(E72+F72)*20/60)</f>
        <v>6.166666666666667</v>
      </c>
      <c r="AI72" s="54">
        <v>6</v>
      </c>
      <c r="AJ72" s="76" t="str">
        <f aca="true" t="shared" si="23" ref="AJ72:AJ93">IF(ISBLANK(D72),"0",2)</f>
        <v>0</v>
      </c>
      <c r="AK72" s="53">
        <f aca="true" t="shared" si="24" ref="AK72:AL76">(M72+AC72)</f>
        <v>0</v>
      </c>
      <c r="AL72" s="53">
        <f t="shared" si="24"/>
        <v>0</v>
      </c>
      <c r="AM72" s="53">
        <v>8.4</v>
      </c>
      <c r="AN72" s="36">
        <f aca="true" t="shared" si="25" ref="AN72:AN87">SUM(AI72:AM72)</f>
        <v>14.4</v>
      </c>
      <c r="AO72" s="38">
        <f t="shared" si="18"/>
        <v>37.9</v>
      </c>
      <c r="AP72" s="69">
        <f>(24-AG72)</f>
        <v>0.5</v>
      </c>
      <c r="AQ72" s="41">
        <f>(40-AG72)</f>
        <v>16.5</v>
      </c>
      <c r="AR72" s="41"/>
      <c r="AS72" s="41"/>
      <c r="AT72" s="206" t="s">
        <v>37</v>
      </c>
      <c r="AU72" s="50"/>
      <c r="AV72" s="50"/>
      <c r="AW72" s="50"/>
      <c r="AX72" s="50"/>
      <c r="AY72" s="50"/>
      <c r="AZ72" s="50"/>
      <c r="BA72" s="50"/>
      <c r="BB72" s="50"/>
      <c r="BC72" s="50"/>
      <c r="BD72" s="50"/>
    </row>
    <row r="73" spans="1:56" s="2" customFormat="1" ht="12" customHeight="1">
      <c r="A73" s="51"/>
      <c r="B73" s="201"/>
      <c r="C73" s="50"/>
      <c r="D73" s="206"/>
      <c r="E73" s="51"/>
      <c r="F73" s="50"/>
      <c r="G73" s="70">
        <f t="shared" si="1"/>
      </c>
      <c r="H73" s="70"/>
      <c r="I73" s="70"/>
      <c r="J73" s="70"/>
      <c r="K73" s="70"/>
      <c r="L73" s="70"/>
      <c r="M73" s="38"/>
      <c r="N73" s="36"/>
      <c r="O73" s="50"/>
      <c r="P73" s="52"/>
      <c r="Q73" s="50"/>
      <c r="R73" s="50"/>
      <c r="S73" s="51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36">
        <f t="shared" si="20"/>
        <v>0</v>
      </c>
      <c r="AG73" s="38">
        <f t="shared" si="21"/>
        <v>0</v>
      </c>
      <c r="AH73" s="54">
        <f t="shared" si="22"/>
        <v>0</v>
      </c>
      <c r="AI73" s="54">
        <f aca="true" t="shared" si="26" ref="AI73:AI80">CEILING(AH73,0.5)</f>
        <v>0</v>
      </c>
      <c r="AJ73" s="76" t="str">
        <f t="shared" si="23"/>
        <v>0</v>
      </c>
      <c r="AK73" s="53">
        <f t="shared" si="24"/>
        <v>0</v>
      </c>
      <c r="AL73" s="53">
        <f t="shared" si="24"/>
        <v>0</v>
      </c>
      <c r="AM73" s="53">
        <f>(40-AG73-AI73-AJ73-AK73-AL73)</f>
        <v>40</v>
      </c>
      <c r="AN73" s="36">
        <f t="shared" si="25"/>
        <v>40</v>
      </c>
      <c r="AO73" s="38">
        <f t="shared" si="18"/>
        <v>40</v>
      </c>
      <c r="AP73" s="69">
        <f>(24-AG73)</f>
        <v>24</v>
      </c>
      <c r="AQ73" s="41">
        <f>(40-AG73)</f>
        <v>40</v>
      </c>
      <c r="AR73" s="41"/>
      <c r="AS73" s="41"/>
      <c r="AT73" s="206" t="s">
        <v>37</v>
      </c>
      <c r="AU73" s="50"/>
      <c r="AV73" s="50"/>
      <c r="AW73" s="50"/>
      <c r="AX73" s="50"/>
      <c r="AY73" s="50"/>
      <c r="AZ73" s="50"/>
      <c r="BA73" s="50"/>
      <c r="BB73" s="50"/>
      <c r="BC73" s="50"/>
      <c r="BD73" s="50"/>
    </row>
    <row r="74" spans="1:56" s="2" customFormat="1" ht="12" customHeight="1">
      <c r="A74" s="50"/>
      <c r="B74" s="201"/>
      <c r="C74" s="50"/>
      <c r="D74" s="206"/>
      <c r="E74" s="51"/>
      <c r="F74" s="50"/>
      <c r="G74" s="70">
        <f t="shared" si="1"/>
      </c>
      <c r="H74" s="70"/>
      <c r="I74" s="70"/>
      <c r="J74" s="70"/>
      <c r="K74" s="70"/>
      <c r="L74" s="70"/>
      <c r="M74" s="38"/>
      <c r="N74" s="36"/>
      <c r="O74" s="50"/>
      <c r="P74" s="52"/>
      <c r="Q74" s="50"/>
      <c r="R74" s="50"/>
      <c r="S74" s="51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36">
        <f t="shared" si="20"/>
        <v>0</v>
      </c>
      <c r="AG74" s="38">
        <f t="shared" si="21"/>
        <v>0</v>
      </c>
      <c r="AH74" s="54">
        <f t="shared" si="22"/>
        <v>0</v>
      </c>
      <c r="AI74" s="54">
        <f t="shared" si="26"/>
        <v>0</v>
      </c>
      <c r="AJ74" s="76" t="str">
        <f t="shared" si="23"/>
        <v>0</v>
      </c>
      <c r="AK74" s="53">
        <f t="shared" si="24"/>
        <v>0</v>
      </c>
      <c r="AL74" s="53">
        <f t="shared" si="24"/>
        <v>0</v>
      </c>
      <c r="AM74" s="53">
        <f>(40-AG74-AI74-AJ74-AK74-AL74)</f>
        <v>40</v>
      </c>
      <c r="AN74" s="36">
        <f t="shared" si="25"/>
        <v>40</v>
      </c>
      <c r="AO74" s="38">
        <f t="shared" si="18"/>
        <v>40</v>
      </c>
      <c r="AP74" s="69">
        <f>(24-AG74)</f>
        <v>24</v>
      </c>
      <c r="AQ74" s="41">
        <f>(40-AG74)</f>
        <v>40</v>
      </c>
      <c r="AR74" s="41"/>
      <c r="AS74" s="41"/>
      <c r="AT74" s="206" t="s">
        <v>37</v>
      </c>
      <c r="AU74" s="50"/>
      <c r="AV74" s="50"/>
      <c r="AW74" s="50"/>
      <c r="AX74" s="50"/>
      <c r="AY74" s="50"/>
      <c r="AZ74" s="50"/>
      <c r="BA74" s="50"/>
      <c r="BB74" s="50"/>
      <c r="BC74" s="50"/>
      <c r="BD74" s="50"/>
    </row>
    <row r="75" spans="1:56" s="2" customFormat="1" ht="12" customHeight="1">
      <c r="A75" s="50"/>
      <c r="B75" s="201"/>
      <c r="C75" s="50"/>
      <c r="D75" s="206"/>
      <c r="E75" s="51"/>
      <c r="F75" s="50"/>
      <c r="G75" s="70">
        <f t="shared" si="1"/>
      </c>
      <c r="H75" s="70"/>
      <c r="I75" s="70"/>
      <c r="J75" s="70"/>
      <c r="K75" s="70"/>
      <c r="L75" s="70"/>
      <c r="M75" s="38"/>
      <c r="N75" s="36"/>
      <c r="O75" s="50"/>
      <c r="P75" s="52"/>
      <c r="Q75" s="50"/>
      <c r="R75" s="50"/>
      <c r="S75" s="51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36">
        <f t="shared" si="20"/>
        <v>0</v>
      </c>
      <c r="AG75" s="38">
        <f t="shared" si="21"/>
        <v>0</v>
      </c>
      <c r="AH75" s="54">
        <f t="shared" si="22"/>
        <v>0</v>
      </c>
      <c r="AI75" s="54">
        <f t="shared" si="26"/>
        <v>0</v>
      </c>
      <c r="AJ75" s="76" t="str">
        <f t="shared" si="23"/>
        <v>0</v>
      </c>
      <c r="AK75" s="53">
        <f t="shared" si="24"/>
        <v>0</v>
      </c>
      <c r="AL75" s="53">
        <f t="shared" si="24"/>
        <v>0</v>
      </c>
      <c r="AM75" s="53">
        <f>(40-AG75-AI75-AJ75-AK75-AL75)</f>
        <v>40</v>
      </c>
      <c r="AN75" s="36">
        <f t="shared" si="25"/>
        <v>40</v>
      </c>
      <c r="AO75" s="38">
        <f>(AG75+AN75)</f>
        <v>40</v>
      </c>
      <c r="AP75" s="69">
        <f>(24-AG75)</f>
        <v>24</v>
      </c>
      <c r="AQ75" s="41">
        <f>(40-AG75)</f>
        <v>40</v>
      </c>
      <c r="AR75" s="41"/>
      <c r="AS75" s="41"/>
      <c r="AT75" s="206" t="s">
        <v>37</v>
      </c>
      <c r="AU75" s="50"/>
      <c r="AV75" s="50"/>
      <c r="AW75" s="50"/>
      <c r="AX75" s="50"/>
      <c r="AY75" s="50"/>
      <c r="AZ75" s="50"/>
      <c r="BA75" s="50"/>
      <c r="BB75" s="50"/>
      <c r="BC75" s="50"/>
      <c r="BD75" s="50"/>
    </row>
    <row r="76" spans="1:56" s="2" customFormat="1" ht="12" customHeight="1">
      <c r="A76" s="50"/>
      <c r="B76" s="201"/>
      <c r="C76" s="50"/>
      <c r="D76" s="206"/>
      <c r="E76" s="51"/>
      <c r="F76" s="50"/>
      <c r="G76" s="70">
        <f t="shared" si="1"/>
      </c>
      <c r="H76" s="70"/>
      <c r="I76" s="70"/>
      <c r="J76" s="70"/>
      <c r="K76" s="70"/>
      <c r="L76" s="70"/>
      <c r="M76" s="38"/>
      <c r="N76" s="36"/>
      <c r="O76" s="50"/>
      <c r="P76" s="52"/>
      <c r="Q76" s="50"/>
      <c r="R76" s="50"/>
      <c r="S76" s="51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36">
        <f t="shared" si="20"/>
        <v>0</v>
      </c>
      <c r="AG76" s="38">
        <f t="shared" si="21"/>
        <v>0</v>
      </c>
      <c r="AH76" s="54">
        <f t="shared" si="22"/>
        <v>0</v>
      </c>
      <c r="AI76" s="54">
        <f t="shared" si="26"/>
        <v>0</v>
      </c>
      <c r="AJ76" s="76" t="str">
        <f t="shared" si="23"/>
        <v>0</v>
      </c>
      <c r="AK76" s="53">
        <f t="shared" si="24"/>
        <v>0</v>
      </c>
      <c r="AL76" s="53">
        <f t="shared" si="24"/>
        <v>0</v>
      </c>
      <c r="AM76" s="53">
        <f>(40-AG76-AI76-AJ76-AK76-AL76)</f>
        <v>40</v>
      </c>
      <c r="AN76" s="36">
        <f>SUM(AI76:AM76)</f>
        <v>40</v>
      </c>
      <c r="AO76" s="38">
        <f>(AG76+AN76)</f>
        <v>40</v>
      </c>
      <c r="AP76" s="69">
        <f>(24-AG76)</f>
        <v>24</v>
      </c>
      <c r="AQ76" s="41">
        <f>(40-AG76)</f>
        <v>40</v>
      </c>
      <c r="AR76" s="41"/>
      <c r="AS76" s="41"/>
      <c r="AT76" s="206" t="s">
        <v>37</v>
      </c>
      <c r="AU76" s="50"/>
      <c r="AV76" s="50"/>
      <c r="AW76" s="50"/>
      <c r="AX76" s="50"/>
      <c r="AY76" s="50"/>
      <c r="AZ76" s="50"/>
      <c r="BA76" s="50"/>
      <c r="BB76" s="50"/>
      <c r="BC76" s="50"/>
      <c r="BD76" s="50"/>
    </row>
    <row r="77" spans="1:56" ht="17.25" customHeight="1">
      <c r="A77" s="50" t="s">
        <v>207</v>
      </c>
      <c r="B77" s="203" t="s">
        <v>161</v>
      </c>
      <c r="C77" s="44" t="s">
        <v>192</v>
      </c>
      <c r="D77" s="216"/>
      <c r="E77" s="45">
        <v>10</v>
      </c>
      <c r="F77" s="44"/>
      <c r="G77" s="70">
        <f t="shared" si="1"/>
      </c>
      <c r="H77" s="83"/>
      <c r="I77" s="83"/>
      <c r="J77" s="83"/>
      <c r="K77" s="83"/>
      <c r="L77" s="83"/>
      <c r="M77" s="46"/>
      <c r="N77" s="34"/>
      <c r="O77" s="44"/>
      <c r="P77" s="47">
        <f t="shared" si="19"/>
        <v>10</v>
      </c>
      <c r="Q77" s="44">
        <v>1</v>
      </c>
      <c r="R77" s="44">
        <v>1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34">
        <v>2</v>
      </c>
      <c r="AG77" s="46">
        <f t="shared" si="21"/>
        <v>12</v>
      </c>
      <c r="AH77" s="49">
        <f t="shared" si="22"/>
        <v>3.3333333333333335</v>
      </c>
      <c r="AI77" s="49">
        <v>3.3</v>
      </c>
      <c r="AJ77" s="90" t="str">
        <f t="shared" si="23"/>
        <v>0</v>
      </c>
      <c r="AK77" s="46"/>
      <c r="AL77" s="46"/>
      <c r="AM77" s="49">
        <v>4.7</v>
      </c>
      <c r="AN77" s="34">
        <v>8</v>
      </c>
      <c r="AO77" s="46">
        <v>20</v>
      </c>
      <c r="AP77" s="42">
        <f>(AR77-AG77)</f>
        <v>0</v>
      </c>
      <c r="AQ77" s="42"/>
      <c r="AR77" s="42">
        <f>(24*AO77/40)</f>
        <v>12</v>
      </c>
      <c r="AS77" s="42">
        <f>(AG77+AN77)</f>
        <v>20</v>
      </c>
      <c r="AT77" s="216" t="s">
        <v>32</v>
      </c>
      <c r="AU77" s="44" t="s">
        <v>209</v>
      </c>
      <c r="AV77" s="44"/>
      <c r="AW77" s="44"/>
      <c r="AX77" s="44"/>
      <c r="AY77" s="44"/>
      <c r="AZ77" s="44"/>
      <c r="BA77" s="44"/>
      <c r="BB77" s="44"/>
      <c r="BC77" s="44"/>
      <c r="BD77" s="44"/>
    </row>
    <row r="78" spans="1:56" ht="15.75" customHeight="1">
      <c r="A78" s="50" t="s">
        <v>162</v>
      </c>
      <c r="B78" s="203" t="s">
        <v>26</v>
      </c>
      <c r="C78" s="44" t="s">
        <v>192</v>
      </c>
      <c r="D78" s="216"/>
      <c r="E78" s="45">
        <v>10</v>
      </c>
      <c r="F78" s="44"/>
      <c r="G78" s="70">
        <f t="shared" si="1"/>
      </c>
      <c r="H78" s="83"/>
      <c r="I78" s="83"/>
      <c r="J78" s="83"/>
      <c r="K78" s="83"/>
      <c r="L78" s="83"/>
      <c r="M78" s="46"/>
      <c r="N78" s="34"/>
      <c r="O78" s="44"/>
      <c r="P78" s="47">
        <v>10</v>
      </c>
      <c r="Q78" s="44">
        <v>1</v>
      </c>
      <c r="R78" s="44">
        <v>1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34">
        <v>2</v>
      </c>
      <c r="AG78" s="46">
        <f t="shared" si="21"/>
        <v>12</v>
      </c>
      <c r="AH78" s="49">
        <f t="shared" si="22"/>
        <v>3.3333333333333335</v>
      </c>
      <c r="AI78" s="49">
        <v>3.3</v>
      </c>
      <c r="AJ78" s="90" t="str">
        <f t="shared" si="23"/>
        <v>0</v>
      </c>
      <c r="AK78" s="46"/>
      <c r="AL78" s="46"/>
      <c r="AM78" s="49">
        <v>4.7</v>
      </c>
      <c r="AN78" s="34">
        <f t="shared" si="25"/>
        <v>8</v>
      </c>
      <c r="AO78" s="46">
        <v>20</v>
      </c>
      <c r="AP78" s="42">
        <f>(AR78-AG78)</f>
        <v>0</v>
      </c>
      <c r="AQ78" s="42"/>
      <c r="AR78" s="42">
        <f>(24*AO78/40)</f>
        <v>12</v>
      </c>
      <c r="AS78" s="42">
        <f>(AG78+AN78)</f>
        <v>20</v>
      </c>
      <c r="AT78" s="216" t="s">
        <v>32</v>
      </c>
      <c r="AU78" s="44" t="s">
        <v>150</v>
      </c>
      <c r="AV78" s="44" t="s">
        <v>148</v>
      </c>
      <c r="AW78" s="44">
        <v>4</v>
      </c>
      <c r="AX78" s="44">
        <v>1</v>
      </c>
      <c r="AY78" s="44">
        <v>8</v>
      </c>
      <c r="AZ78" s="44" t="s">
        <v>163</v>
      </c>
      <c r="BA78" s="44" t="s">
        <v>164</v>
      </c>
      <c r="BB78" s="44">
        <v>6</v>
      </c>
      <c r="BC78" s="44">
        <v>1</v>
      </c>
      <c r="BD78" s="44">
        <v>12</v>
      </c>
    </row>
    <row r="79" spans="1:56" ht="16.5" customHeight="1">
      <c r="A79" s="50"/>
      <c r="B79" s="203"/>
      <c r="C79" s="44"/>
      <c r="D79" s="216"/>
      <c r="E79" s="45"/>
      <c r="F79" s="44"/>
      <c r="G79" s="70">
        <f t="shared" si="1"/>
      </c>
      <c r="H79" s="83"/>
      <c r="I79" s="83"/>
      <c r="J79" s="83"/>
      <c r="K79" s="83"/>
      <c r="L79" s="83"/>
      <c r="M79" s="46"/>
      <c r="N79" s="34"/>
      <c r="O79" s="44"/>
      <c r="P79" s="47">
        <f t="shared" si="19"/>
        <v>0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34">
        <f t="shared" si="20"/>
        <v>0</v>
      </c>
      <c r="AG79" s="46">
        <f t="shared" si="21"/>
        <v>0</v>
      </c>
      <c r="AH79" s="49">
        <f t="shared" si="22"/>
        <v>0</v>
      </c>
      <c r="AI79" s="49">
        <f t="shared" si="26"/>
        <v>0</v>
      </c>
      <c r="AJ79" s="90" t="str">
        <f t="shared" si="23"/>
        <v>0</v>
      </c>
      <c r="AK79" s="46"/>
      <c r="AL79" s="46"/>
      <c r="AM79" s="49">
        <f>(AO79-AG79-AI79-AJ79-AK79-AL79)</f>
        <v>0</v>
      </c>
      <c r="AN79" s="34">
        <f t="shared" si="25"/>
        <v>0</v>
      </c>
      <c r="AO79" s="46">
        <f>(P79*40/20)</f>
        <v>0</v>
      </c>
      <c r="AP79" s="42">
        <f>(AR79-AG79)</f>
        <v>0</v>
      </c>
      <c r="AQ79" s="42"/>
      <c r="AR79" s="42">
        <f>(24*AO79/40)</f>
        <v>0</v>
      </c>
      <c r="AS79" s="42">
        <f>(AG79+AN79)</f>
        <v>0</v>
      </c>
      <c r="AT79" s="216" t="s">
        <v>32</v>
      </c>
      <c r="AU79" s="44"/>
      <c r="AV79" s="44"/>
      <c r="AW79" s="44"/>
      <c r="AX79" s="44"/>
      <c r="AY79" s="44"/>
      <c r="AZ79" s="44"/>
      <c r="BA79" s="44"/>
      <c r="BB79" s="44"/>
      <c r="BC79" s="44"/>
      <c r="BD79" s="44"/>
    </row>
    <row r="80" spans="1:56" ht="16.5" customHeight="1">
      <c r="A80" s="50"/>
      <c r="B80" s="203"/>
      <c r="C80" s="44"/>
      <c r="D80" s="216"/>
      <c r="E80" s="45"/>
      <c r="F80" s="44"/>
      <c r="G80" s="70">
        <f t="shared" si="1"/>
      </c>
      <c r="H80" s="83"/>
      <c r="I80" s="83"/>
      <c r="J80" s="83"/>
      <c r="K80" s="83"/>
      <c r="L80" s="83"/>
      <c r="M80" s="46"/>
      <c r="N80" s="34"/>
      <c r="O80" s="44"/>
      <c r="P80" s="47">
        <f t="shared" si="19"/>
        <v>0</v>
      </c>
      <c r="Q80" s="44"/>
      <c r="R80" s="44"/>
      <c r="S80" s="45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34">
        <f t="shared" si="20"/>
        <v>0</v>
      </c>
      <c r="AG80" s="46">
        <f t="shared" si="21"/>
        <v>0</v>
      </c>
      <c r="AH80" s="49">
        <f t="shared" si="22"/>
        <v>0</v>
      </c>
      <c r="AI80" s="49">
        <f t="shared" si="26"/>
        <v>0</v>
      </c>
      <c r="AJ80" s="90" t="str">
        <f t="shared" si="23"/>
        <v>0</v>
      </c>
      <c r="AK80" s="46"/>
      <c r="AL80" s="46"/>
      <c r="AM80" s="49">
        <f>(AO80-AG80-AI80-AJ80-AK80-AL80)</f>
        <v>0</v>
      </c>
      <c r="AN80" s="34">
        <f t="shared" si="25"/>
        <v>0</v>
      </c>
      <c r="AO80" s="46">
        <f>(P80*40/20)</f>
        <v>0</v>
      </c>
      <c r="AP80" s="42">
        <f>(AR80-AG80)</f>
        <v>0</v>
      </c>
      <c r="AQ80" s="42"/>
      <c r="AR80" s="42">
        <f>(24*AO80/40)</f>
        <v>0</v>
      </c>
      <c r="AS80" s="42">
        <f>(AG80+AN80)</f>
        <v>0</v>
      </c>
      <c r="AT80" s="216" t="s">
        <v>32</v>
      </c>
      <c r="AU80" s="44"/>
      <c r="AV80" s="44"/>
      <c r="AW80" s="44"/>
      <c r="AX80" s="44"/>
      <c r="AY80" s="44"/>
      <c r="AZ80" s="44"/>
      <c r="BA80" s="44"/>
      <c r="BB80" s="44"/>
      <c r="BC80" s="44"/>
      <c r="BD80" s="44"/>
    </row>
    <row r="81" spans="1:56" s="12" customFormat="1" ht="12" customHeight="1">
      <c r="A81" s="168"/>
      <c r="B81" s="199"/>
      <c r="D81" s="210"/>
      <c r="E81" s="13"/>
      <c r="G81" s="27">
        <f t="shared" si="1"/>
      </c>
      <c r="H81" s="27"/>
      <c r="I81" s="27"/>
      <c r="J81" s="27"/>
      <c r="K81" s="27"/>
      <c r="L81" s="27"/>
      <c r="M81" s="14"/>
      <c r="N81" s="15"/>
      <c r="P81" s="16"/>
      <c r="S81" s="13"/>
      <c r="AF81" s="15"/>
      <c r="AG81" s="14"/>
      <c r="AH81" s="17"/>
      <c r="AI81" s="17"/>
      <c r="AJ81" s="169" t="str">
        <f t="shared" si="23"/>
        <v>0</v>
      </c>
      <c r="AK81" s="17"/>
      <c r="AL81" s="17"/>
      <c r="AM81" s="17"/>
      <c r="AN81" s="15"/>
      <c r="AO81" s="14"/>
      <c r="AP81" s="19"/>
      <c r="AQ81" s="40"/>
      <c r="AR81" s="40"/>
      <c r="AS81" s="40"/>
      <c r="AT81" s="210"/>
      <c r="AY81" s="168"/>
      <c r="BD81" s="168"/>
    </row>
    <row r="82" spans="1:56" s="2" customFormat="1" ht="12.75" customHeight="1">
      <c r="A82" s="50" t="s">
        <v>165</v>
      </c>
      <c r="B82" s="201" t="s">
        <v>42</v>
      </c>
      <c r="C82" s="50" t="s">
        <v>195</v>
      </c>
      <c r="D82" s="206" t="s">
        <v>181</v>
      </c>
      <c r="E82" s="51">
        <v>20</v>
      </c>
      <c r="F82" s="50"/>
      <c r="G82" s="70">
        <f t="shared" si="1"/>
        <v>2</v>
      </c>
      <c r="H82" s="70"/>
      <c r="I82" s="70"/>
      <c r="J82" s="70"/>
      <c r="K82" s="70"/>
      <c r="L82" s="70"/>
      <c r="M82" s="38"/>
      <c r="N82" s="36"/>
      <c r="O82" s="50"/>
      <c r="P82" s="52">
        <f aca="true" t="shared" si="27" ref="P82:P87">SUM(E82:O82)</f>
        <v>22</v>
      </c>
      <c r="Q82" s="50"/>
      <c r="R82" s="50">
        <v>2</v>
      </c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36">
        <f aca="true" t="shared" si="28" ref="AF82:AF87">SUM(Q82:AE82)</f>
        <v>2</v>
      </c>
      <c r="AG82" s="38">
        <f aca="true" t="shared" si="29" ref="AG82:AG87">(P82+Q82+R82+S82+T82+U82+W82+Y82+Z82+AA82+AB82+AC82+AD82+AE82)</f>
        <v>24</v>
      </c>
      <c r="AH82" s="54">
        <f aca="true" t="shared" si="30" ref="AH82:AH87">IF(B82="razredna nastava",(E82+F82)*30/60,(E82+F82)*20/60)</f>
        <v>6.666666666666667</v>
      </c>
      <c r="AI82" s="54">
        <f aca="true" t="shared" si="31" ref="AI82:AI87">CEILING(AH82,0.5)</f>
        <v>7</v>
      </c>
      <c r="AJ82" s="76">
        <f t="shared" si="23"/>
        <v>2</v>
      </c>
      <c r="AK82" s="38"/>
      <c r="AL82" s="38"/>
      <c r="AM82" s="53">
        <f>(40-AG82-AI82-AJ82-AK82-AL82)</f>
        <v>7</v>
      </c>
      <c r="AN82" s="36">
        <f t="shared" si="25"/>
        <v>16</v>
      </c>
      <c r="AO82" s="38">
        <f>(AG82+AN82)</f>
        <v>40</v>
      </c>
      <c r="AP82" s="69">
        <f>(24-AG82)</f>
        <v>0</v>
      </c>
      <c r="AQ82" s="41">
        <f>(40-AG82)</f>
        <v>16</v>
      </c>
      <c r="AR82" s="41"/>
      <c r="AS82" s="41"/>
      <c r="AT82" s="206" t="s">
        <v>37</v>
      </c>
      <c r="AU82" s="50"/>
      <c r="AV82" s="50"/>
      <c r="AW82" s="50"/>
      <c r="AX82" s="50"/>
      <c r="AY82" s="50"/>
      <c r="AZ82" s="50"/>
      <c r="BA82" s="50"/>
      <c r="BB82" s="50"/>
      <c r="BC82" s="50"/>
      <c r="BD82" s="50"/>
    </row>
    <row r="83" spans="1:56" s="2" customFormat="1" ht="12.75" customHeight="1">
      <c r="A83" s="50" t="s">
        <v>167</v>
      </c>
      <c r="B83" s="201" t="s">
        <v>25</v>
      </c>
      <c r="C83" s="50" t="s">
        <v>195</v>
      </c>
      <c r="D83" s="206" t="s">
        <v>166</v>
      </c>
      <c r="E83" s="51">
        <v>18.5</v>
      </c>
      <c r="F83" s="50"/>
      <c r="G83" s="70">
        <f>IF(ISBLANK(D83),"",2)</f>
        <v>2</v>
      </c>
      <c r="H83" s="70"/>
      <c r="I83" s="70"/>
      <c r="J83" s="70"/>
      <c r="K83" s="70"/>
      <c r="L83" s="70"/>
      <c r="M83" s="38"/>
      <c r="N83" s="36"/>
      <c r="O83" s="50"/>
      <c r="P83" s="52">
        <f>SUM(E83:O83)</f>
        <v>20.5</v>
      </c>
      <c r="Q83" s="50"/>
      <c r="R83" s="50">
        <v>1</v>
      </c>
      <c r="S83" s="50">
        <v>2</v>
      </c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36">
        <f>SUM(Q83:AE83)</f>
        <v>3</v>
      </c>
      <c r="AG83" s="38">
        <f t="shared" si="29"/>
        <v>23.5</v>
      </c>
      <c r="AH83" s="54">
        <f>IF(B83="razredna nastava",(E83+F83)*30/60,(E83+F83)*20/60)</f>
        <v>6.166666666666667</v>
      </c>
      <c r="AI83" s="54">
        <v>6.3</v>
      </c>
      <c r="AJ83" s="76">
        <f>IF(ISBLANK(D83),"0",2)</f>
        <v>2</v>
      </c>
      <c r="AK83" s="38"/>
      <c r="AL83" s="38"/>
      <c r="AM83" s="53">
        <v>7.7</v>
      </c>
      <c r="AN83" s="36">
        <f>SUM(AI83:AM83)</f>
        <v>16</v>
      </c>
      <c r="AO83" s="38">
        <f>(AG83+AN83)</f>
        <v>39.5</v>
      </c>
      <c r="AP83" s="69">
        <f>(24-AG83)</f>
        <v>0.5</v>
      </c>
      <c r="AQ83" s="41">
        <f>(40-AG83)</f>
        <v>16.5</v>
      </c>
      <c r="AR83" s="41"/>
      <c r="AS83" s="41"/>
      <c r="AT83" s="206" t="s">
        <v>37</v>
      </c>
      <c r="AU83" s="50"/>
      <c r="AV83" s="50"/>
      <c r="AW83" s="50"/>
      <c r="AX83" s="50"/>
      <c r="AY83" s="50"/>
      <c r="AZ83" s="50"/>
      <c r="BA83" s="50"/>
      <c r="BB83" s="50"/>
      <c r="BC83" s="50"/>
      <c r="BD83" s="50"/>
    </row>
    <row r="84" spans="1:56" s="2" customFormat="1" ht="18.75" customHeight="1">
      <c r="A84" s="50"/>
      <c r="B84" s="201"/>
      <c r="C84" s="50"/>
      <c r="D84" s="206"/>
      <c r="E84" s="51"/>
      <c r="F84" s="50"/>
      <c r="G84" s="70">
        <f t="shared" si="1"/>
      </c>
      <c r="H84" s="70"/>
      <c r="I84" s="70"/>
      <c r="J84" s="70"/>
      <c r="K84" s="70"/>
      <c r="L84" s="70"/>
      <c r="M84" s="38"/>
      <c r="N84" s="36"/>
      <c r="O84" s="50"/>
      <c r="P84" s="52">
        <f t="shared" si="27"/>
        <v>0</v>
      </c>
      <c r="Q84" s="50"/>
      <c r="R84" s="50"/>
      <c r="S84" s="51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36">
        <f t="shared" si="28"/>
        <v>0</v>
      </c>
      <c r="AG84" s="38">
        <f t="shared" si="29"/>
        <v>0</v>
      </c>
      <c r="AH84" s="54">
        <f t="shared" si="30"/>
        <v>0</v>
      </c>
      <c r="AI84" s="54">
        <f t="shared" si="31"/>
        <v>0</v>
      </c>
      <c r="AJ84" s="76" t="str">
        <f t="shared" si="23"/>
        <v>0</v>
      </c>
      <c r="AK84" s="38"/>
      <c r="AL84" s="38"/>
      <c r="AM84" s="53">
        <f>(40-AG84-AI84-AJ84-AK84-AL84)</f>
        <v>40</v>
      </c>
      <c r="AN84" s="36">
        <f t="shared" si="25"/>
        <v>40</v>
      </c>
      <c r="AO84" s="38">
        <f>(AG84+AN84)</f>
        <v>40</v>
      </c>
      <c r="AP84" s="69">
        <f>(24-AG84)</f>
        <v>24</v>
      </c>
      <c r="AQ84" s="41">
        <f>(40-AG84)</f>
        <v>40</v>
      </c>
      <c r="AR84" s="41"/>
      <c r="AS84" s="41"/>
      <c r="AT84" s="206" t="s">
        <v>37</v>
      </c>
      <c r="AU84" s="50"/>
      <c r="AV84" s="50"/>
      <c r="AW84" s="50"/>
      <c r="AX84" s="50"/>
      <c r="AY84" s="50"/>
      <c r="AZ84" s="50"/>
      <c r="BA84" s="50"/>
      <c r="BB84" s="50"/>
      <c r="BC84" s="50"/>
      <c r="BD84" s="50"/>
    </row>
    <row r="85" spans="1:56" ht="17.25" customHeight="1">
      <c r="A85" s="50"/>
      <c r="B85" s="203"/>
      <c r="C85" s="44"/>
      <c r="D85" s="216"/>
      <c r="E85" s="45"/>
      <c r="F85" s="44"/>
      <c r="G85" s="70">
        <f aca="true" t="shared" si="32" ref="G85:G105">IF(ISBLANK(D85),"",2)</f>
      </c>
      <c r="H85" s="83"/>
      <c r="I85" s="83"/>
      <c r="J85" s="83"/>
      <c r="K85" s="83"/>
      <c r="L85" s="83"/>
      <c r="M85" s="46"/>
      <c r="N85" s="34"/>
      <c r="O85" s="44"/>
      <c r="P85" s="47">
        <f t="shared" si="27"/>
        <v>0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34">
        <f t="shared" si="28"/>
        <v>0</v>
      </c>
      <c r="AG85" s="46">
        <f t="shared" si="29"/>
        <v>0</v>
      </c>
      <c r="AH85" s="49">
        <f t="shared" si="30"/>
        <v>0</v>
      </c>
      <c r="AI85" s="49">
        <f t="shared" si="31"/>
        <v>0</v>
      </c>
      <c r="AJ85" s="90" t="str">
        <f t="shared" si="23"/>
        <v>0</v>
      </c>
      <c r="AK85" s="46"/>
      <c r="AL85" s="46"/>
      <c r="AM85" s="49">
        <f>(AO85-AG85-AI85-AJ85-AK85-AL85)</f>
        <v>0</v>
      </c>
      <c r="AN85" s="34">
        <f t="shared" si="25"/>
        <v>0</v>
      </c>
      <c r="AO85" s="46">
        <f>(P85*40/20)</f>
        <v>0</v>
      </c>
      <c r="AP85" s="42">
        <f>(AR85-AG85)</f>
        <v>0</v>
      </c>
      <c r="AQ85" s="42"/>
      <c r="AR85" s="42">
        <f>(24*AO85/40)</f>
        <v>0</v>
      </c>
      <c r="AS85" s="42">
        <f>(AG85+AN85)</f>
        <v>0</v>
      </c>
      <c r="AT85" s="216" t="s">
        <v>32</v>
      </c>
      <c r="AU85" s="44"/>
      <c r="AV85" s="44"/>
      <c r="AW85" s="44"/>
      <c r="AX85" s="44"/>
      <c r="AY85" s="44"/>
      <c r="AZ85" s="44"/>
      <c r="BA85" s="44"/>
      <c r="BB85" s="44"/>
      <c r="BC85" s="44"/>
      <c r="BD85" s="44"/>
    </row>
    <row r="86" spans="1:56" ht="18" customHeight="1">
      <c r="A86" s="55"/>
      <c r="B86" s="203"/>
      <c r="C86" s="44"/>
      <c r="D86" s="216"/>
      <c r="E86" s="45"/>
      <c r="F86" s="44"/>
      <c r="G86" s="70">
        <f t="shared" si="32"/>
      </c>
      <c r="H86" s="83"/>
      <c r="I86" s="83"/>
      <c r="J86" s="83"/>
      <c r="K86" s="83"/>
      <c r="L86" s="83"/>
      <c r="M86" s="46"/>
      <c r="N86" s="34"/>
      <c r="O86" s="44"/>
      <c r="P86" s="47">
        <f t="shared" si="27"/>
        <v>0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34">
        <f t="shared" si="28"/>
        <v>0</v>
      </c>
      <c r="AG86" s="46">
        <f t="shared" si="29"/>
        <v>0</v>
      </c>
      <c r="AH86" s="49">
        <f t="shared" si="30"/>
        <v>0</v>
      </c>
      <c r="AI86" s="49">
        <f t="shared" si="31"/>
        <v>0</v>
      </c>
      <c r="AJ86" s="90" t="str">
        <f t="shared" si="23"/>
        <v>0</v>
      </c>
      <c r="AK86" s="46"/>
      <c r="AL86" s="46"/>
      <c r="AM86" s="49">
        <f>(AO86-AG86-AI86-AJ86-AK86-AL86)</f>
        <v>0</v>
      </c>
      <c r="AN86" s="34">
        <f t="shared" si="25"/>
        <v>0</v>
      </c>
      <c r="AO86" s="46">
        <f>(P86*40/20)</f>
        <v>0</v>
      </c>
      <c r="AP86" s="42">
        <f>(AR86-AG86)</f>
        <v>0</v>
      </c>
      <c r="AQ86" s="42"/>
      <c r="AR86" s="42">
        <f>(24*AO86/40)</f>
        <v>0</v>
      </c>
      <c r="AS86" s="42">
        <f>(AG86+AN86)</f>
        <v>0</v>
      </c>
      <c r="AT86" s="216" t="s">
        <v>32</v>
      </c>
      <c r="AU86" s="44"/>
      <c r="AV86" s="44"/>
      <c r="AW86" s="44"/>
      <c r="AX86" s="44"/>
      <c r="AY86" s="44"/>
      <c r="AZ86" s="44"/>
      <c r="BA86" s="44"/>
      <c r="BB86" s="44"/>
      <c r="BC86" s="44"/>
      <c r="BD86" s="44"/>
    </row>
    <row r="87" spans="1:56" ht="16.5" customHeight="1">
      <c r="A87" s="77"/>
      <c r="B87" s="209"/>
      <c r="C87" s="81"/>
      <c r="D87" s="217"/>
      <c r="E87" s="82"/>
      <c r="F87" s="81"/>
      <c r="G87" s="141">
        <f t="shared" si="32"/>
      </c>
      <c r="H87" s="174"/>
      <c r="I87" s="174"/>
      <c r="J87" s="174"/>
      <c r="K87" s="174"/>
      <c r="L87" s="174"/>
      <c r="M87" s="84"/>
      <c r="N87" s="85"/>
      <c r="O87" s="81"/>
      <c r="P87" s="86">
        <f t="shared" si="27"/>
        <v>0</v>
      </c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5">
        <f t="shared" si="28"/>
        <v>0</v>
      </c>
      <c r="AG87" s="84">
        <f t="shared" si="29"/>
        <v>0</v>
      </c>
      <c r="AH87" s="89">
        <f t="shared" si="30"/>
        <v>0</v>
      </c>
      <c r="AI87" s="89">
        <f t="shared" si="31"/>
        <v>0</v>
      </c>
      <c r="AJ87" s="87" t="str">
        <f t="shared" si="23"/>
        <v>0</v>
      </c>
      <c r="AK87" s="84"/>
      <c r="AL87" s="84"/>
      <c r="AM87" s="89">
        <f>(AO87-AG87-AI87-AJ87-AK87-AL87)</f>
        <v>0</v>
      </c>
      <c r="AN87" s="85">
        <f t="shared" si="25"/>
        <v>0</v>
      </c>
      <c r="AO87" s="84">
        <f>(P87*40/20)</f>
        <v>0</v>
      </c>
      <c r="AP87" s="253">
        <f>(AR87-AG87)</f>
        <v>0</v>
      </c>
      <c r="AQ87" s="63"/>
      <c r="AR87" s="63">
        <f>(24*AO87/40)</f>
        <v>0</v>
      </c>
      <c r="AS87" s="63">
        <f>(AG87+AN87)</f>
        <v>0</v>
      </c>
      <c r="AT87" s="217" t="s">
        <v>32</v>
      </c>
      <c r="AU87" s="81"/>
      <c r="AV87" s="98"/>
      <c r="AW87" s="98"/>
      <c r="AX87" s="98"/>
      <c r="AY87" s="81"/>
      <c r="AZ87" s="81"/>
      <c r="BA87" s="98"/>
      <c r="BB87" s="98"/>
      <c r="BC87" s="98"/>
      <c r="BD87" s="81"/>
    </row>
    <row r="88" spans="1:56" s="12" customFormat="1" ht="14.25" customHeight="1">
      <c r="A88" s="50"/>
      <c r="B88" s="199"/>
      <c r="D88" s="210"/>
      <c r="E88" s="13"/>
      <c r="G88" s="70">
        <f t="shared" si="32"/>
      </c>
      <c r="H88" s="27"/>
      <c r="I88" s="27"/>
      <c r="J88" s="27"/>
      <c r="K88" s="27"/>
      <c r="L88" s="27"/>
      <c r="M88" s="14"/>
      <c r="N88" s="15"/>
      <c r="P88" s="16"/>
      <c r="S88" s="13"/>
      <c r="AF88" s="15"/>
      <c r="AG88" s="14"/>
      <c r="AH88" s="17"/>
      <c r="AI88" s="17"/>
      <c r="AJ88" s="78" t="str">
        <f t="shared" si="23"/>
        <v>0</v>
      </c>
      <c r="AK88" s="14"/>
      <c r="AL88" s="14"/>
      <c r="AM88" s="17"/>
      <c r="AN88" s="15"/>
      <c r="AO88" s="14"/>
      <c r="AP88" s="19"/>
      <c r="AQ88" s="40"/>
      <c r="AR88" s="40"/>
      <c r="AS88" s="40"/>
      <c r="AT88" s="210"/>
      <c r="AY88" s="50"/>
      <c r="BD88" s="50"/>
    </row>
    <row r="89" spans="1:56" s="2" customFormat="1" ht="12.75" customHeight="1">
      <c r="A89" s="50" t="s">
        <v>199</v>
      </c>
      <c r="B89" s="201" t="s">
        <v>1</v>
      </c>
      <c r="C89" s="50" t="s">
        <v>195</v>
      </c>
      <c r="D89" s="206" t="s">
        <v>239</v>
      </c>
      <c r="E89" s="51">
        <v>20</v>
      </c>
      <c r="F89" s="50"/>
      <c r="G89" s="70">
        <v>2</v>
      </c>
      <c r="H89" s="70"/>
      <c r="I89" s="70"/>
      <c r="J89" s="70"/>
      <c r="K89" s="70"/>
      <c r="L89" s="70"/>
      <c r="M89" s="38"/>
      <c r="N89" s="36"/>
      <c r="O89" s="50"/>
      <c r="P89" s="52">
        <f>SUM(E89:O89)</f>
        <v>22</v>
      </c>
      <c r="Q89" s="50"/>
      <c r="R89" s="50"/>
      <c r="S89" s="50">
        <v>2</v>
      </c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36">
        <v>2</v>
      </c>
      <c r="AG89" s="38">
        <f>(P89+Q89+R89+S89+T89+U89+W89+Y89+Z89+AA89+AB89+AC89+AD89+AE89)</f>
        <v>24</v>
      </c>
      <c r="AH89" s="54">
        <f>IF(B89="razredna nastava",(E89+F89)*30/60,(E89+F89)*20/60)</f>
        <v>6.666666666666667</v>
      </c>
      <c r="AI89" s="54">
        <f>CEILING(AH89,0.5)</f>
        <v>7</v>
      </c>
      <c r="AJ89" s="76">
        <f t="shared" si="23"/>
        <v>2</v>
      </c>
      <c r="AK89" s="38"/>
      <c r="AL89" s="38"/>
      <c r="AM89" s="53">
        <f>(40-AG89-AI89-AJ89-AK89-AL89)</f>
        <v>7</v>
      </c>
      <c r="AN89" s="36">
        <f>SUM(AI89:AM89)</f>
        <v>16</v>
      </c>
      <c r="AO89" s="38">
        <f>(AG89+AN89)</f>
        <v>40</v>
      </c>
      <c r="AP89" s="69">
        <f>(24-AG89)</f>
        <v>0</v>
      </c>
      <c r="AQ89" s="41">
        <f>(40-AG89)</f>
        <v>16</v>
      </c>
      <c r="AR89" s="41"/>
      <c r="AS89" s="41"/>
      <c r="AT89" s="206" t="s">
        <v>37</v>
      </c>
      <c r="AU89" s="50"/>
      <c r="AV89" s="50"/>
      <c r="AW89" s="50"/>
      <c r="AX89" s="50"/>
      <c r="AY89" s="50"/>
      <c r="AZ89" s="50"/>
      <c r="BA89" s="50"/>
      <c r="BB89" s="50"/>
      <c r="BC89" s="50"/>
      <c r="BD89" s="50"/>
    </row>
    <row r="90" spans="1:56" s="2" customFormat="1" ht="14.25" customHeight="1">
      <c r="A90" s="55"/>
      <c r="B90" s="201"/>
      <c r="C90" s="50"/>
      <c r="D90" s="206"/>
      <c r="E90" s="51"/>
      <c r="F90" s="50"/>
      <c r="G90" s="70">
        <f t="shared" si="32"/>
      </c>
      <c r="H90" s="70"/>
      <c r="I90" s="70"/>
      <c r="J90" s="70"/>
      <c r="K90" s="70"/>
      <c r="L90" s="70"/>
      <c r="M90" s="38"/>
      <c r="N90" s="36"/>
      <c r="O90" s="50"/>
      <c r="P90" s="52">
        <f>SUM(E90:O90)</f>
        <v>0</v>
      </c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36">
        <f>SUM(Q90:AE90)</f>
        <v>0</v>
      </c>
      <c r="AG90" s="38">
        <f>(P90+Q90+R90+S90+T90+U90+W90+Y90+Z90+AA90+AB90+AC90+AD90+AE90)</f>
        <v>0</v>
      </c>
      <c r="AH90" s="54">
        <f>IF(B90="razredna nastava",(E90+F90)*30/60,(E90+F90)*20/60)</f>
        <v>0</v>
      </c>
      <c r="AI90" s="54">
        <f>CEILING(AH90,0.5)</f>
        <v>0</v>
      </c>
      <c r="AJ90" s="76" t="str">
        <f t="shared" si="23"/>
        <v>0</v>
      </c>
      <c r="AK90" s="38"/>
      <c r="AL90" s="38"/>
      <c r="AM90" s="53"/>
      <c r="AN90" s="36">
        <f>SUM(AI90:AM90)</f>
        <v>0</v>
      </c>
      <c r="AO90" s="38">
        <f>(AG90+AN90)</f>
        <v>0</v>
      </c>
      <c r="AP90" s="69">
        <f>(24-AG90)</f>
        <v>24</v>
      </c>
      <c r="AQ90" s="41">
        <f>(40-AG90)</f>
        <v>40</v>
      </c>
      <c r="AR90" s="41"/>
      <c r="AS90" s="41"/>
      <c r="AT90" s="206" t="s">
        <v>37</v>
      </c>
      <c r="AU90" s="50"/>
      <c r="AV90" s="50"/>
      <c r="AW90" s="50"/>
      <c r="AX90" s="50"/>
      <c r="AY90" s="50"/>
      <c r="AZ90" s="50"/>
      <c r="BA90" s="50"/>
      <c r="BB90" s="50"/>
      <c r="BC90" s="50"/>
      <c r="BD90" s="50"/>
    </row>
    <row r="91" spans="1:56" s="2" customFormat="1" ht="18" customHeight="1">
      <c r="A91" s="50"/>
      <c r="B91" s="201"/>
      <c r="C91" s="50"/>
      <c r="D91" s="206"/>
      <c r="E91" s="51"/>
      <c r="F91" s="50"/>
      <c r="G91" s="70">
        <f t="shared" si="32"/>
      </c>
      <c r="H91" s="70"/>
      <c r="I91" s="70"/>
      <c r="J91" s="70"/>
      <c r="K91" s="70"/>
      <c r="L91" s="70"/>
      <c r="M91" s="38"/>
      <c r="N91" s="36"/>
      <c r="O91" s="50"/>
      <c r="P91" s="52">
        <f>SUM(E91:O91)</f>
        <v>0</v>
      </c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36">
        <f>SUM(Q91:AE91)</f>
        <v>0</v>
      </c>
      <c r="AG91" s="38">
        <f>(P91+Q91+R91+S91+T91+U91+W91+Y91+Z91+AA91+AB91+AC91+AD91+AE91)</f>
        <v>0</v>
      </c>
      <c r="AH91" s="54">
        <f>IF(B91="razredna nastava",(E91+F91)*30/60,(E91+F91)*20/60)</f>
        <v>0</v>
      </c>
      <c r="AI91" s="54">
        <f>CEILING(AH91,0.5)</f>
        <v>0</v>
      </c>
      <c r="AJ91" s="76" t="str">
        <f t="shared" si="23"/>
        <v>0</v>
      </c>
      <c r="AK91" s="38"/>
      <c r="AL91" s="38"/>
      <c r="AM91" s="53"/>
      <c r="AN91" s="36">
        <f>SUM(AI91:AM91)</f>
        <v>0</v>
      </c>
      <c r="AO91" s="38">
        <f>(AG91+AN91)</f>
        <v>0</v>
      </c>
      <c r="AP91" s="69">
        <f>(24-AG91)</f>
        <v>24</v>
      </c>
      <c r="AQ91" s="41">
        <f>(40-AG91)</f>
        <v>40</v>
      </c>
      <c r="AR91" s="41"/>
      <c r="AS91" s="41"/>
      <c r="AT91" s="206" t="s">
        <v>37</v>
      </c>
      <c r="AU91" s="50"/>
      <c r="AV91" s="50"/>
      <c r="AW91" s="50"/>
      <c r="AX91" s="50"/>
      <c r="AY91" s="50"/>
      <c r="AZ91" s="50"/>
      <c r="BA91" s="50"/>
      <c r="BB91" s="50"/>
      <c r="BC91" s="50"/>
      <c r="BD91" s="50"/>
    </row>
    <row r="92" spans="1:56" ht="17.25" customHeight="1">
      <c r="A92" s="55"/>
      <c r="B92" s="203"/>
      <c r="C92" s="44"/>
      <c r="D92" s="216"/>
      <c r="E92" s="45"/>
      <c r="F92" s="44"/>
      <c r="G92" s="70">
        <f t="shared" si="32"/>
      </c>
      <c r="H92" s="83"/>
      <c r="I92" s="83"/>
      <c r="J92" s="83"/>
      <c r="K92" s="83"/>
      <c r="L92" s="83"/>
      <c r="M92" s="46"/>
      <c r="N92" s="34"/>
      <c r="O92" s="44"/>
      <c r="P92" s="47">
        <f>SUM(E92:O92)</f>
        <v>0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34">
        <f>SUM(Q92:AE92)</f>
        <v>0</v>
      </c>
      <c r="AG92" s="46">
        <f>(P92+Q92+R92+S92+T92+U92+W92+Y92+Z92+AA92+AB92+AC92+AD92+AE92)</f>
        <v>0</v>
      </c>
      <c r="AH92" s="49">
        <f>IF(B92="razredna nastava",(E92+F92)*30/60,(E92+F92)*20/60)</f>
        <v>0</v>
      </c>
      <c r="AI92" s="49">
        <f>CEILING(AH92,0.5)</f>
        <v>0</v>
      </c>
      <c r="AJ92" s="90" t="str">
        <f t="shared" si="23"/>
        <v>0</v>
      </c>
      <c r="AK92" s="46"/>
      <c r="AL92" s="46"/>
      <c r="AM92" s="49">
        <f>(AO92-AG92-AI92-AJ92-AK92-AL92)</f>
        <v>0</v>
      </c>
      <c r="AN92" s="34">
        <f>SUM(AI92:AM92)</f>
        <v>0</v>
      </c>
      <c r="AO92" s="46">
        <f>(P92*40/20)</f>
        <v>0</v>
      </c>
      <c r="AP92" s="42">
        <f>(AR92-AG92)</f>
        <v>0</v>
      </c>
      <c r="AQ92" s="42"/>
      <c r="AR92" s="42">
        <f>(24*AO92/40)</f>
        <v>0</v>
      </c>
      <c r="AS92" s="42">
        <f>(AG92+AN92)</f>
        <v>0</v>
      </c>
      <c r="AT92" s="216" t="s">
        <v>32</v>
      </c>
      <c r="AU92" s="44"/>
      <c r="AV92" s="44"/>
      <c r="AW92" s="44"/>
      <c r="AX92" s="44"/>
      <c r="AY92" s="44"/>
      <c r="AZ92" s="44"/>
      <c r="BA92" s="44"/>
      <c r="BB92" s="44"/>
      <c r="BC92" s="44"/>
      <c r="BD92" s="44"/>
    </row>
    <row r="93" spans="1:56" ht="15.75" customHeight="1">
      <c r="A93" s="79"/>
      <c r="B93" s="225"/>
      <c r="C93" s="139"/>
      <c r="D93" s="226"/>
      <c r="E93" s="227"/>
      <c r="F93" s="139"/>
      <c r="G93" s="115">
        <f t="shared" si="32"/>
      </c>
      <c r="H93" s="83"/>
      <c r="I93" s="83"/>
      <c r="J93" s="83"/>
      <c r="K93" s="83"/>
      <c r="L93" s="83"/>
      <c r="M93" s="46"/>
      <c r="N93" s="34"/>
      <c r="O93" s="44"/>
      <c r="P93" s="47">
        <f>SUM(E93:O93)</f>
        <v>0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34">
        <f>SUM(Q93:AE93)</f>
        <v>0</v>
      </c>
      <c r="AG93" s="46">
        <f>(P93+Q93+R93+S93+T93+U93+W93+Y93+Z93+AA93+AB93+AC93+AD93+AE93)</f>
        <v>0</v>
      </c>
      <c r="AH93" s="49">
        <f>IF(B93="razredna nastava",(E93+F93)*30/60,(E93+F93)*20/60)</f>
        <v>0</v>
      </c>
      <c r="AI93" s="49">
        <f>CEILING(AH93,0.5)</f>
        <v>0</v>
      </c>
      <c r="AJ93" s="90" t="str">
        <f t="shared" si="23"/>
        <v>0</v>
      </c>
      <c r="AK93" s="46"/>
      <c r="AL93" s="46"/>
      <c r="AM93" s="49">
        <f>(AO93-AG93-AI93-AJ93-AK93-AL93)</f>
        <v>0</v>
      </c>
      <c r="AN93" s="34">
        <f>SUM(AI93:AM93)</f>
        <v>0</v>
      </c>
      <c r="AO93" s="46">
        <f>(P93*40/20)</f>
        <v>0</v>
      </c>
      <c r="AP93" s="42">
        <f>(AR93-AG93)</f>
        <v>0</v>
      </c>
      <c r="AQ93" s="42"/>
      <c r="AR93" s="42">
        <f>(24*AO93/40)</f>
        <v>0</v>
      </c>
      <c r="AS93" s="42">
        <f>(AG93+AN93)</f>
        <v>0</v>
      </c>
      <c r="AT93" s="216" t="s">
        <v>32</v>
      </c>
      <c r="AU93" s="44"/>
      <c r="AV93" s="44"/>
      <c r="AW93" s="44"/>
      <c r="AX93" s="44"/>
      <c r="AY93" s="44"/>
      <c r="AZ93" s="44"/>
      <c r="BA93" s="44"/>
      <c r="BB93" s="44"/>
      <c r="BC93" s="44"/>
      <c r="BD93" s="44"/>
    </row>
    <row r="94" spans="2:46" s="12" customFormat="1" ht="14.25" customHeight="1">
      <c r="B94" s="199"/>
      <c r="D94" s="210"/>
      <c r="E94" s="13"/>
      <c r="G94" s="27">
        <f t="shared" si="32"/>
      </c>
      <c r="H94" s="27"/>
      <c r="I94" s="27"/>
      <c r="J94" s="27"/>
      <c r="K94" s="27"/>
      <c r="L94" s="27"/>
      <c r="M94" s="14"/>
      <c r="N94" s="15"/>
      <c r="P94" s="16"/>
      <c r="S94" s="13"/>
      <c r="AF94" s="15"/>
      <c r="AG94" s="14"/>
      <c r="AH94" s="17"/>
      <c r="AI94" s="17"/>
      <c r="AJ94" s="73"/>
      <c r="AK94" s="14"/>
      <c r="AL94" s="14"/>
      <c r="AM94" s="17"/>
      <c r="AN94" s="15"/>
      <c r="AO94" s="14"/>
      <c r="AP94" s="19"/>
      <c r="AQ94" s="40"/>
      <c r="AR94" s="40"/>
      <c r="AS94" s="40"/>
      <c r="AT94" s="210"/>
    </row>
    <row r="95" spans="2:46" s="12" customFormat="1" ht="14.25" customHeight="1">
      <c r="B95" s="199"/>
      <c r="D95" s="210"/>
      <c r="E95" s="13"/>
      <c r="G95" s="27">
        <f t="shared" si="32"/>
      </c>
      <c r="H95" s="27"/>
      <c r="I95" s="27"/>
      <c r="J95" s="27"/>
      <c r="K95" s="27"/>
      <c r="L95" s="27"/>
      <c r="M95" s="14"/>
      <c r="N95" s="15"/>
      <c r="P95" s="16"/>
      <c r="S95" s="13"/>
      <c r="AF95" s="15"/>
      <c r="AG95" s="14"/>
      <c r="AH95" s="17"/>
      <c r="AI95" s="17"/>
      <c r="AJ95" s="73"/>
      <c r="AK95" s="14"/>
      <c r="AL95" s="14"/>
      <c r="AM95" s="17"/>
      <c r="AN95" s="15"/>
      <c r="AO95" s="14"/>
      <c r="AP95" s="19"/>
      <c r="AQ95" s="40"/>
      <c r="AR95" s="40"/>
      <c r="AS95" s="40"/>
      <c r="AT95" s="210"/>
    </row>
    <row r="96" spans="1:56" s="2" customFormat="1" ht="14.25" customHeight="1">
      <c r="A96" s="55" t="s">
        <v>196</v>
      </c>
      <c r="B96" s="201" t="s">
        <v>185</v>
      </c>
      <c r="C96" s="50" t="s">
        <v>186</v>
      </c>
      <c r="D96" s="206" t="s">
        <v>187</v>
      </c>
      <c r="E96" s="51"/>
      <c r="F96" s="50">
        <v>15</v>
      </c>
      <c r="G96" s="70">
        <f t="shared" si="32"/>
        <v>2</v>
      </c>
      <c r="H96" s="70"/>
      <c r="I96" s="70"/>
      <c r="J96" s="70"/>
      <c r="K96" s="70"/>
      <c r="L96" s="70"/>
      <c r="M96" s="38"/>
      <c r="N96" s="36"/>
      <c r="O96" s="50">
        <v>0</v>
      </c>
      <c r="P96" s="52">
        <v>17</v>
      </c>
      <c r="Q96" s="50">
        <v>3</v>
      </c>
      <c r="R96" s="50"/>
      <c r="S96" s="50"/>
      <c r="T96" s="50"/>
      <c r="U96" s="50"/>
      <c r="V96" s="50"/>
      <c r="W96" s="50"/>
      <c r="X96" s="50">
        <v>4</v>
      </c>
      <c r="Y96" s="50"/>
      <c r="Z96" s="50"/>
      <c r="AA96" s="50"/>
      <c r="AB96" s="50"/>
      <c r="AC96" s="50"/>
      <c r="AD96" s="50"/>
      <c r="AE96" s="50"/>
      <c r="AF96" s="37">
        <f>SUM(Q96:AE96)</f>
        <v>7</v>
      </c>
      <c r="AG96" s="38">
        <v>24</v>
      </c>
      <c r="AH96" s="54">
        <f>IF(B96="razredna nastava",(E96+F96)*30/60,(E96+F96)*20/60)</f>
        <v>5</v>
      </c>
      <c r="AI96" s="54">
        <f>CEILING(AH96,0.5)</f>
        <v>5</v>
      </c>
      <c r="AJ96" s="76">
        <f>IF(ISBLANK(D96),"0",2)</f>
        <v>2</v>
      </c>
      <c r="AK96" s="38"/>
      <c r="AL96" s="38"/>
      <c r="AM96" s="54">
        <f>(40-AG96-AI96-AJ96-AK96-AL96)</f>
        <v>9</v>
      </c>
      <c r="AN96" s="36">
        <f>SUM(AI96:AM96)</f>
        <v>16</v>
      </c>
      <c r="AO96" s="38">
        <f>(AG96+AN96)</f>
        <v>40</v>
      </c>
      <c r="AP96" s="69">
        <f>(24-AG96)</f>
        <v>0</v>
      </c>
      <c r="AQ96" s="41">
        <f>(40-AG96)</f>
        <v>16</v>
      </c>
      <c r="AR96" s="41"/>
      <c r="AS96" s="41"/>
      <c r="AT96" s="206" t="s">
        <v>37</v>
      </c>
      <c r="AU96" s="50"/>
      <c r="AV96" s="50"/>
      <c r="AW96" s="50"/>
      <c r="AX96" s="50"/>
      <c r="AY96" s="50"/>
      <c r="AZ96" s="50"/>
      <c r="BA96" s="50"/>
      <c r="BB96" s="50"/>
      <c r="BC96" s="50"/>
      <c r="BD96" s="50"/>
    </row>
    <row r="97" spans="1:56" s="2" customFormat="1" ht="12" customHeight="1">
      <c r="A97" s="55"/>
      <c r="B97" s="201"/>
      <c r="C97" s="50"/>
      <c r="D97" s="206"/>
      <c r="E97" s="51"/>
      <c r="F97" s="50"/>
      <c r="G97" s="70">
        <f t="shared" si="32"/>
      </c>
      <c r="H97" s="70"/>
      <c r="I97" s="70"/>
      <c r="J97" s="70"/>
      <c r="K97" s="70"/>
      <c r="L97" s="70"/>
      <c r="M97" s="38"/>
      <c r="N97" s="36"/>
      <c r="O97" s="50"/>
      <c r="P97" s="52">
        <f>SUM(E97:O97)</f>
        <v>0</v>
      </c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37">
        <f>SUM(Q97:AE97)</f>
        <v>0</v>
      </c>
      <c r="AG97" s="38">
        <f>(P97+Q97+R97+S97+T97+U97+W97+Y97+Z97+AA97+AB97+AC97+AD97+AE97)</f>
        <v>0</v>
      </c>
      <c r="AH97" s="54">
        <f>IF(B97="razredna nastava",(E97+F97)*30/60,(E97+F97)*20/60)</f>
        <v>0</v>
      </c>
      <c r="AI97" s="54">
        <f>CEILING(AH97,0.5)</f>
        <v>0</v>
      </c>
      <c r="AJ97" s="76" t="str">
        <f>IF(ISBLANK(D97),"0",2)</f>
        <v>0</v>
      </c>
      <c r="AK97" s="38"/>
      <c r="AL97" s="38"/>
      <c r="AM97" s="54"/>
      <c r="AN97" s="36">
        <f>SUM(AI97:AM97)</f>
        <v>0</v>
      </c>
      <c r="AO97" s="38">
        <f>(AG97+AN97)</f>
        <v>0</v>
      </c>
      <c r="AP97" s="69">
        <f>(24-AG97)</f>
        <v>24</v>
      </c>
      <c r="AQ97" s="41">
        <f>(40-AG97)</f>
        <v>40</v>
      </c>
      <c r="AR97" s="41"/>
      <c r="AS97" s="41"/>
      <c r="AT97" s="206" t="s">
        <v>37</v>
      </c>
      <c r="AU97" s="50"/>
      <c r="AV97" s="50"/>
      <c r="AW97" s="50"/>
      <c r="AX97" s="50"/>
      <c r="AY97" s="50"/>
      <c r="AZ97" s="50"/>
      <c r="BA97" s="50"/>
      <c r="BB97" s="50"/>
      <c r="BC97" s="50"/>
      <c r="BD97" s="50"/>
    </row>
    <row r="98" spans="1:56" s="2" customFormat="1" ht="17.25" customHeight="1">
      <c r="A98" s="55"/>
      <c r="B98" s="203"/>
      <c r="C98" s="44"/>
      <c r="D98" s="216"/>
      <c r="E98" s="45"/>
      <c r="F98" s="44"/>
      <c r="G98" s="70">
        <f t="shared" si="32"/>
      </c>
      <c r="H98" s="83"/>
      <c r="I98" s="83"/>
      <c r="J98" s="83"/>
      <c r="K98" s="83"/>
      <c r="L98" s="83"/>
      <c r="M98" s="46"/>
      <c r="N98" s="34"/>
      <c r="O98" s="44"/>
      <c r="P98" s="47">
        <f>SUM(E98:O98)</f>
        <v>0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34">
        <f>SUM(Q98:AE98)</f>
        <v>0</v>
      </c>
      <c r="AG98" s="46">
        <f>(P98+Q98+R98+S98+T98+U98+W98+Y98+Z98+AA98+AB98+AC98+AD98+AE98)</f>
        <v>0</v>
      </c>
      <c r="AH98" s="49">
        <f>IF(B98="razredna nastava",(E98+F98)*30/60,(E98+F98)*20/60)</f>
        <v>0</v>
      </c>
      <c r="AI98" s="49">
        <f>CEILING(AH98,0.5)</f>
        <v>0</v>
      </c>
      <c r="AJ98" s="90" t="str">
        <f>IF(ISBLANK(D98),"0",2)</f>
        <v>0</v>
      </c>
      <c r="AK98" s="46"/>
      <c r="AL98" s="46"/>
      <c r="AM98" s="49">
        <f>(AO98-AG98-AI98-AJ98-AK98-AL98)</f>
        <v>0</v>
      </c>
      <c r="AN98" s="34">
        <f>SUM(AI98:AM98)</f>
        <v>0</v>
      </c>
      <c r="AO98" s="46">
        <f>(P98*40/20)</f>
        <v>0</v>
      </c>
      <c r="AP98" s="42">
        <f>(AR98-AG98)</f>
        <v>0</v>
      </c>
      <c r="AQ98" s="42"/>
      <c r="AR98" s="42">
        <f>(24*AO98/40)</f>
        <v>0</v>
      </c>
      <c r="AS98" s="42">
        <f>(AG98+AN98)</f>
        <v>0</v>
      </c>
      <c r="AT98" s="216" t="s">
        <v>32</v>
      </c>
      <c r="AU98" s="50"/>
      <c r="AV98" s="50"/>
      <c r="AW98" s="50"/>
      <c r="AX98" s="50"/>
      <c r="AY98" s="50"/>
      <c r="AZ98" s="50"/>
      <c r="BA98" s="50"/>
      <c r="BB98" s="50"/>
      <c r="BC98" s="50"/>
      <c r="BD98" s="50"/>
    </row>
    <row r="99" spans="2:46" s="12" customFormat="1" ht="16.5" customHeight="1">
      <c r="B99" s="199"/>
      <c r="D99" s="210"/>
      <c r="E99" s="13"/>
      <c r="G99" s="27">
        <f t="shared" si="32"/>
      </c>
      <c r="H99" s="27"/>
      <c r="I99" s="27"/>
      <c r="J99" s="27"/>
      <c r="K99" s="27"/>
      <c r="L99" s="27"/>
      <c r="M99" s="14"/>
      <c r="N99" s="15"/>
      <c r="P99" s="16"/>
      <c r="S99" s="13"/>
      <c r="AF99" s="15"/>
      <c r="AG99" s="14"/>
      <c r="AH99" s="17"/>
      <c r="AI99" s="17"/>
      <c r="AJ99" s="73"/>
      <c r="AK99" s="14"/>
      <c r="AL99" s="14"/>
      <c r="AM99" s="18"/>
      <c r="AN99" s="15"/>
      <c r="AO99" s="14"/>
      <c r="AP99" s="19"/>
      <c r="AQ99" s="40"/>
      <c r="AR99" s="40"/>
      <c r="AS99" s="40"/>
      <c r="AT99" s="210"/>
    </row>
    <row r="100" spans="2:46" s="12" customFormat="1" ht="12" customHeight="1">
      <c r="B100" s="199"/>
      <c r="D100" s="210"/>
      <c r="E100" s="13"/>
      <c r="G100" s="27">
        <f t="shared" si="32"/>
      </c>
      <c r="H100" s="27"/>
      <c r="I100" s="27"/>
      <c r="J100" s="27"/>
      <c r="K100" s="27"/>
      <c r="L100" s="27"/>
      <c r="M100" s="14"/>
      <c r="N100" s="15"/>
      <c r="P100" s="16"/>
      <c r="S100" s="13"/>
      <c r="AF100" s="15"/>
      <c r="AG100" s="14"/>
      <c r="AH100" s="17"/>
      <c r="AI100" s="18"/>
      <c r="AJ100" s="73"/>
      <c r="AK100" s="14"/>
      <c r="AL100" s="14"/>
      <c r="AM100" s="18"/>
      <c r="AN100" s="15"/>
      <c r="AO100" s="14"/>
      <c r="AP100" s="19"/>
      <c r="AQ100" s="40"/>
      <c r="AR100" s="40"/>
      <c r="AS100" s="40"/>
      <c r="AT100" s="210"/>
    </row>
    <row r="101" spans="1:56" s="2" customFormat="1" ht="15.75" customHeight="1">
      <c r="A101" s="12" t="s">
        <v>197</v>
      </c>
      <c r="B101" s="235" t="s">
        <v>178</v>
      </c>
      <c r="C101" s="77" t="s">
        <v>240</v>
      </c>
      <c r="D101" s="215" t="s">
        <v>160</v>
      </c>
      <c r="E101" s="140"/>
      <c r="F101" s="236">
        <v>22</v>
      </c>
      <c r="G101" s="141">
        <f t="shared" si="32"/>
        <v>2</v>
      </c>
      <c r="H101" s="237"/>
      <c r="I101" s="237"/>
      <c r="J101" s="237"/>
      <c r="K101" s="237"/>
      <c r="L101" s="237"/>
      <c r="M101" s="238"/>
      <c r="N101" s="143"/>
      <c r="O101" s="77"/>
      <c r="P101" s="144">
        <f>SUM(E101:O101)</f>
        <v>24</v>
      </c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239">
        <f>SUM(Q101:AE101)</f>
        <v>0</v>
      </c>
      <c r="AG101" s="142">
        <f>(P101+Q101+R101+S101+T101+U101+W101+Y101+Z101+AA101+AB101+AC101+AD101+AE101)</f>
        <v>24</v>
      </c>
      <c r="AH101" s="145">
        <f>IF(B101="razredna nastava",(E101+F101)*30/60,(E101+F101)*20/60)</f>
        <v>7.333333333333333</v>
      </c>
      <c r="AI101" s="145">
        <f>CEILING(AH101,0.5)</f>
        <v>7.5</v>
      </c>
      <c r="AJ101" s="78">
        <f>IF(ISBLANK(D101),"0",2)</f>
        <v>2</v>
      </c>
      <c r="AK101" s="142"/>
      <c r="AL101" s="142"/>
      <c r="AM101" s="145">
        <f>(40-AG101-AI101-AJ101-AK101-AL101)</f>
        <v>6.5</v>
      </c>
      <c r="AN101" s="143">
        <f>SUM(AI101:AM101)</f>
        <v>16</v>
      </c>
      <c r="AO101" s="142">
        <f>(AG101+AN101)</f>
        <v>40</v>
      </c>
      <c r="AP101" s="240">
        <f>(24-AG101)</f>
        <v>0</v>
      </c>
      <c r="AQ101" s="241">
        <f>(40-AG101)</f>
        <v>16</v>
      </c>
      <c r="AR101" s="241"/>
      <c r="AS101" s="241"/>
      <c r="AT101" s="215" t="s">
        <v>37</v>
      </c>
      <c r="AU101" s="77"/>
      <c r="AV101" s="236"/>
      <c r="AW101" s="236"/>
      <c r="AX101" s="236"/>
      <c r="AY101" s="77"/>
      <c r="AZ101" s="77"/>
      <c r="BA101" s="236"/>
      <c r="BB101" s="236"/>
      <c r="BC101" s="236"/>
      <c r="BD101" s="77"/>
    </row>
    <row r="102" spans="1:56" s="2" customFormat="1" ht="15.75" customHeight="1">
      <c r="A102" s="13" t="s">
        <v>179</v>
      </c>
      <c r="B102" s="201" t="s">
        <v>180</v>
      </c>
      <c r="C102" s="50" t="s">
        <v>242</v>
      </c>
      <c r="D102" s="206" t="s">
        <v>194</v>
      </c>
      <c r="E102" s="51"/>
      <c r="F102" s="91">
        <v>20</v>
      </c>
      <c r="G102" s="70">
        <f t="shared" si="32"/>
        <v>2</v>
      </c>
      <c r="H102" s="175"/>
      <c r="I102" s="175"/>
      <c r="J102" s="175"/>
      <c r="K102" s="175"/>
      <c r="L102" s="175"/>
      <c r="M102" s="74">
        <v>2</v>
      </c>
      <c r="N102" s="36"/>
      <c r="O102" s="50">
        <v>0</v>
      </c>
      <c r="P102" s="52">
        <f>SUM(E102:O102)</f>
        <v>24</v>
      </c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37"/>
      <c r="AG102" s="38">
        <f>(P102+Q102+R102+S102+T102+U102+W102+Y102+Z102+AA102+AB102+AC102+AD102+AE102)</f>
        <v>24</v>
      </c>
      <c r="AH102" s="54">
        <f>IF(B102="razredna nastava",(E102+F102)*30/60,(E102+F102)*20/60)</f>
        <v>6.666666666666667</v>
      </c>
      <c r="AI102" s="54">
        <v>7</v>
      </c>
      <c r="AJ102" s="76">
        <f>IF(ISBLANK(D102),"0",2)</f>
        <v>2</v>
      </c>
      <c r="AK102" s="38"/>
      <c r="AL102" s="38"/>
      <c r="AM102" s="54">
        <v>7</v>
      </c>
      <c r="AN102" s="36">
        <f>SUM(AI102:AM102)</f>
        <v>16</v>
      </c>
      <c r="AO102" s="38">
        <f>(AG102+AN102)</f>
        <v>40</v>
      </c>
      <c r="AP102" s="69">
        <f>(24-AG102)</f>
        <v>0</v>
      </c>
      <c r="AQ102" s="41">
        <f>(40-AG102)</f>
        <v>16</v>
      </c>
      <c r="AR102" s="41"/>
      <c r="AS102" s="41"/>
      <c r="AT102" s="206" t="s">
        <v>37</v>
      </c>
      <c r="AU102" s="50"/>
      <c r="AV102" s="91"/>
      <c r="AW102" s="91"/>
      <c r="AX102" s="91"/>
      <c r="AY102" s="50"/>
      <c r="AZ102" s="50"/>
      <c r="BA102" s="91"/>
      <c r="BB102" s="91"/>
      <c r="BC102" s="91"/>
      <c r="BD102" s="50"/>
    </row>
    <row r="103" spans="1:56" s="2" customFormat="1" ht="12" customHeight="1">
      <c r="A103" s="55" t="s">
        <v>182</v>
      </c>
      <c r="B103" s="201" t="s">
        <v>243</v>
      </c>
      <c r="C103" s="50" t="s">
        <v>241</v>
      </c>
      <c r="D103" s="206"/>
      <c r="E103" s="51"/>
      <c r="F103" s="91">
        <v>16</v>
      </c>
      <c r="G103" s="70">
        <f t="shared" si="32"/>
      </c>
      <c r="H103" s="175"/>
      <c r="I103" s="175"/>
      <c r="J103" s="175"/>
      <c r="K103" s="175"/>
      <c r="L103" s="175"/>
      <c r="M103" s="74"/>
      <c r="N103" s="36"/>
      <c r="O103" s="50"/>
      <c r="P103" s="52">
        <f>SUM(E103:O103)</f>
        <v>16</v>
      </c>
      <c r="Q103" s="50"/>
      <c r="R103" s="50">
        <v>4</v>
      </c>
      <c r="S103" s="79">
        <v>4</v>
      </c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37">
        <f>SUM(Q103:AE103)</f>
        <v>8</v>
      </c>
      <c r="AG103" s="38">
        <f>(P103+Q103+R103+S103+T103+U103+W103+Y103+Z103+AA103+AB103+AC103+AD103+AE103)</f>
        <v>24</v>
      </c>
      <c r="AH103" s="54">
        <f>IF(B103="razredna nastava",(E103+F103)*30/60,(E103+F103)*20/60)</f>
        <v>5.333333333333333</v>
      </c>
      <c r="AI103" s="54">
        <f>CEILING(AH103,0.5)</f>
        <v>5.5</v>
      </c>
      <c r="AJ103" s="76" t="str">
        <f>IF(ISBLANK(D103),"0",2)</f>
        <v>0</v>
      </c>
      <c r="AK103" s="38"/>
      <c r="AL103" s="38"/>
      <c r="AM103" s="54">
        <f>(40-AG103-AI103-AJ103-AK103-AL103)</f>
        <v>10.5</v>
      </c>
      <c r="AN103" s="36">
        <f>SUM(AI103:AM103)</f>
        <v>16</v>
      </c>
      <c r="AO103" s="38">
        <f>(AG103+AN103)</f>
        <v>40</v>
      </c>
      <c r="AP103" s="69">
        <f>(24-AG103)</f>
        <v>0</v>
      </c>
      <c r="AQ103" s="41">
        <f>(40-AG103)</f>
        <v>16</v>
      </c>
      <c r="AR103" s="41"/>
      <c r="AS103" s="41"/>
      <c r="AT103" s="206" t="s">
        <v>37</v>
      </c>
      <c r="AU103" s="50"/>
      <c r="AV103" s="91"/>
      <c r="AW103" s="91"/>
      <c r="AX103" s="91"/>
      <c r="AY103" s="50"/>
      <c r="AZ103" s="50"/>
      <c r="BA103" s="91"/>
      <c r="BB103" s="91"/>
      <c r="BC103" s="91"/>
      <c r="BD103" s="50"/>
    </row>
    <row r="104" spans="1:56" s="2" customFormat="1" ht="17.25" customHeight="1">
      <c r="A104" s="55" t="s">
        <v>183</v>
      </c>
      <c r="B104" s="209" t="s">
        <v>184</v>
      </c>
      <c r="C104" s="81" t="s">
        <v>203</v>
      </c>
      <c r="D104" s="217"/>
      <c r="E104" s="82"/>
      <c r="F104" s="98">
        <v>2</v>
      </c>
      <c r="G104" s="70">
        <f t="shared" si="32"/>
      </c>
      <c r="H104" s="176"/>
      <c r="I104" s="176"/>
      <c r="J104" s="176"/>
      <c r="K104" s="176"/>
      <c r="L104" s="176"/>
      <c r="M104" s="88"/>
      <c r="N104" s="85"/>
      <c r="O104" s="81"/>
      <c r="P104" s="86">
        <v>2</v>
      </c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5"/>
      <c r="AG104" s="84">
        <f>(P104+Q104+R104+S104+T104+U104+W104+Y104+Z104+AA104+AB104+AC104+AD104+AE104)</f>
        <v>2</v>
      </c>
      <c r="AH104" s="49">
        <f>IF(B104="razredna nastava",(E104+F104)*30/60,(E104+F104)*20/60)</f>
        <v>0.6666666666666666</v>
      </c>
      <c r="AI104" s="49">
        <f>CEILING(AH104,0.5)</f>
        <v>1</v>
      </c>
      <c r="AJ104" s="87" t="str">
        <f>IF(ISBLANK(D104),"0",2)</f>
        <v>0</v>
      </c>
      <c r="AK104" s="88"/>
      <c r="AL104" s="84"/>
      <c r="AM104" s="89">
        <f>(AO104-AG104-AI104-AJ104-AK104-AL104)</f>
        <v>1</v>
      </c>
      <c r="AN104" s="85">
        <f>SUM(AI104:AM104)</f>
        <v>2</v>
      </c>
      <c r="AO104" s="84">
        <f>(P104*40/20)</f>
        <v>4</v>
      </c>
      <c r="AP104" s="120">
        <f>(AR104-AG104)</f>
        <v>0.3999999999999999</v>
      </c>
      <c r="AQ104" s="63"/>
      <c r="AR104" s="63">
        <f>(24*AO104/40)</f>
        <v>2.4</v>
      </c>
      <c r="AS104" s="63">
        <f>(AG104+AN104)</f>
        <v>4</v>
      </c>
      <c r="AT104" s="217" t="s">
        <v>32</v>
      </c>
      <c r="AU104" s="44"/>
      <c r="AV104" s="138"/>
      <c r="AW104" s="138"/>
      <c r="AX104" s="138"/>
      <c r="AY104" s="44"/>
      <c r="AZ104" s="44"/>
      <c r="BA104" s="138"/>
      <c r="BB104" s="138"/>
      <c r="BC104" s="138"/>
      <c r="BD104" s="44"/>
    </row>
    <row r="105" spans="1:56" s="2" customFormat="1" ht="15.75" customHeight="1">
      <c r="A105" s="92"/>
      <c r="B105" s="225"/>
      <c r="C105" s="139"/>
      <c r="D105" s="226"/>
      <c r="E105" s="227"/>
      <c r="F105" s="186"/>
      <c r="G105" s="115">
        <f t="shared" si="32"/>
      </c>
      <c r="H105" s="242"/>
      <c r="I105" s="242"/>
      <c r="J105" s="242"/>
      <c r="K105" s="242"/>
      <c r="L105" s="242"/>
      <c r="M105" s="243"/>
      <c r="N105" s="229"/>
      <c r="O105" s="139"/>
      <c r="P105" s="230">
        <f>SUM(E105:O105)</f>
        <v>0</v>
      </c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229">
        <f>SUM(Q105:AE105)</f>
        <v>0</v>
      </c>
      <c r="AG105" s="228">
        <f>(P105+Q105+R105+S105+T105+U105+W105+Y105+Z105+AA105+AB105+AC105+AD105+AE105)</f>
        <v>0</v>
      </c>
      <c r="AH105" s="231">
        <f>IF(B105="razredna nastava",(E105+F105)*30/60,(E105+F105)*20/60)</f>
        <v>0</v>
      </c>
      <c r="AI105" s="231">
        <f>CEILING(AH105,0.5)</f>
        <v>0</v>
      </c>
      <c r="AJ105" s="232" t="str">
        <f>IF(ISBLANK(D105),"0",2)</f>
        <v>0</v>
      </c>
      <c r="AK105" s="243"/>
      <c r="AL105" s="228"/>
      <c r="AM105" s="231">
        <f>(AO105-AG105-AI105-AJ105-AK105-AL105)</f>
        <v>0</v>
      </c>
      <c r="AN105" s="229">
        <f>SUM(AI105:AM105)</f>
        <v>0</v>
      </c>
      <c r="AO105" s="228">
        <f>(P105*40/20)</f>
        <v>0</v>
      </c>
      <c r="AP105" s="233">
        <f>(AR105-AG105)</f>
        <v>0</v>
      </c>
      <c r="AQ105" s="234"/>
      <c r="AR105" s="234">
        <f>(24*AO105/40)</f>
        <v>0</v>
      </c>
      <c r="AS105" s="234">
        <f>(AG105+AN105)</f>
        <v>0</v>
      </c>
      <c r="AT105" s="226" t="s">
        <v>32</v>
      </c>
      <c r="AU105" s="139"/>
      <c r="AV105" s="186"/>
      <c r="AW105" s="186"/>
      <c r="AX105" s="186"/>
      <c r="AY105" s="139"/>
      <c r="AZ105" s="139"/>
      <c r="BA105" s="186"/>
      <c r="BB105" s="186"/>
      <c r="BC105" s="186"/>
      <c r="BD105" s="139"/>
    </row>
    <row r="106" spans="1:46" s="121" customFormat="1" ht="12.75">
      <c r="A106" s="12"/>
      <c r="B106" s="244"/>
      <c r="D106" s="244"/>
      <c r="P106" s="245"/>
      <c r="AF106" s="246"/>
      <c r="AG106" s="12"/>
      <c r="AH106" s="12"/>
      <c r="AN106" s="246"/>
      <c r="AO106" s="247"/>
      <c r="AP106" s="247"/>
      <c r="AQ106" s="248"/>
      <c r="AR106" s="248"/>
      <c r="AS106" s="248"/>
      <c r="AT106" s="244"/>
    </row>
    <row r="107" spans="1:46" s="121" customFormat="1" ht="16.5">
      <c r="A107" s="12"/>
      <c r="B107" s="244"/>
      <c r="D107" s="244"/>
      <c r="F107" s="254" t="s">
        <v>118</v>
      </c>
      <c r="P107" s="245"/>
      <c r="AF107" s="246"/>
      <c r="AG107" s="12"/>
      <c r="AH107" s="12"/>
      <c r="AN107" s="246"/>
      <c r="AO107" s="247"/>
      <c r="AP107" s="247"/>
      <c r="AQ107" s="248"/>
      <c r="AR107" s="248"/>
      <c r="AS107" s="248"/>
      <c r="AT107" s="244"/>
    </row>
    <row r="108" spans="1:46" s="121" customFormat="1" ht="12.75">
      <c r="A108" s="12"/>
      <c r="B108" s="244"/>
      <c r="D108" s="244"/>
      <c r="P108" s="245"/>
      <c r="AF108" s="246"/>
      <c r="AG108" s="12"/>
      <c r="AH108" s="12"/>
      <c r="AN108" s="246"/>
      <c r="AO108" s="247"/>
      <c r="AP108" s="247"/>
      <c r="AQ108" s="248"/>
      <c r="AR108" s="248"/>
      <c r="AS108" s="248"/>
      <c r="AT108" s="244"/>
    </row>
    <row r="109" spans="1:56" ht="12.75">
      <c r="A109" s="50"/>
      <c r="B109" s="197"/>
      <c r="C109" s="50"/>
      <c r="D109" s="251" t="s">
        <v>53</v>
      </c>
      <c r="E109" s="51">
        <v>5</v>
      </c>
      <c r="F109" s="50"/>
      <c r="G109" s="70">
        <f>IF(ISBLANK(D109),"",2)</f>
        <v>2</v>
      </c>
      <c r="H109" s="70"/>
      <c r="I109" s="70"/>
      <c r="J109" s="70"/>
      <c r="K109" s="70"/>
      <c r="L109" s="70"/>
      <c r="M109" s="38"/>
      <c r="N109" s="36"/>
      <c r="O109" s="50"/>
      <c r="P109" s="52">
        <f>SUM(E109:O109)</f>
        <v>7</v>
      </c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252">
        <f>(Q109+R109+S109+T109+U109+W109+Y109+Z109+AA109+AB109)</f>
        <v>0</v>
      </c>
      <c r="AG109" s="38">
        <f>(P109+Q109+R109+S109+T109+U109+W109+Y109+Z109+AA109+AB109+AC109+AD109+AE109)</f>
        <v>7</v>
      </c>
      <c r="AH109" s="54">
        <f>IF(B109="razredna nastava",(E109+F109)*30/60,(E109+F109)*20/60)</f>
        <v>1.6666666666666667</v>
      </c>
      <c r="AI109" s="54">
        <f>CEILING(AH109,0.5)</f>
        <v>2</v>
      </c>
      <c r="AJ109" s="76">
        <f>IF(ISBLANK(D109),"0",2)</f>
        <v>2</v>
      </c>
      <c r="AK109" s="53">
        <f aca="true" t="shared" si="33" ref="AK109:AL113">(M109+AC109)</f>
        <v>0</v>
      </c>
      <c r="AL109" s="53">
        <f t="shared" si="33"/>
        <v>0</v>
      </c>
      <c r="AM109" s="181"/>
      <c r="AN109" s="36">
        <f>SUM(AI109:AM109)</f>
        <v>4</v>
      </c>
      <c r="AO109" s="38">
        <f>(AG109+AN109)</f>
        <v>11</v>
      </c>
      <c r="AP109" s="69">
        <f>(22-AG109)</f>
        <v>15</v>
      </c>
      <c r="AQ109" s="41"/>
      <c r="AR109" s="178"/>
      <c r="AS109" s="178"/>
      <c r="AT109" s="206" t="s">
        <v>117</v>
      </c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</row>
    <row r="110" spans="1:56" ht="12.75">
      <c r="A110" s="50"/>
      <c r="B110" s="197"/>
      <c r="C110" s="50"/>
      <c r="D110" s="251"/>
      <c r="E110" s="51">
        <v>5</v>
      </c>
      <c r="F110" s="50"/>
      <c r="G110" s="70">
        <f>IF(ISBLANK(D110),"",2)</f>
      </c>
      <c r="H110" s="70"/>
      <c r="I110" s="70"/>
      <c r="J110" s="70"/>
      <c r="K110" s="70"/>
      <c r="L110" s="70"/>
      <c r="M110" s="38"/>
      <c r="N110" s="36"/>
      <c r="O110" s="50"/>
      <c r="P110" s="52">
        <f>SUM(E110:O110)</f>
        <v>5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252">
        <f>(Q110+R110+S110+T110+U110+W110+Y110+Z110+AA110+AB110)</f>
        <v>0</v>
      </c>
      <c r="AG110" s="38">
        <f>(P110+Q110+R110+S110+T110+U110+W110+Y110+Z110+AA110+AB110+AC110+AD110+AE110)</f>
        <v>5</v>
      </c>
      <c r="AH110" s="54">
        <f>IF(B110="razredna nastava",(E110+F110)*30/60,(E110+F110)*20/60)</f>
        <v>1.6666666666666667</v>
      </c>
      <c r="AI110" s="54">
        <f>CEILING(AH110,0.5)</f>
        <v>2</v>
      </c>
      <c r="AJ110" s="76" t="str">
        <f>IF(ISBLANK(D110),"0",2)</f>
        <v>0</v>
      </c>
      <c r="AK110" s="53">
        <f t="shared" si="33"/>
        <v>0</v>
      </c>
      <c r="AL110" s="53">
        <f t="shared" si="33"/>
        <v>0</v>
      </c>
      <c r="AM110" s="181"/>
      <c r="AN110" s="36">
        <f>SUM(AI110:AM110)</f>
        <v>2</v>
      </c>
      <c r="AO110" s="38">
        <f>(AG110+AN110)</f>
        <v>7</v>
      </c>
      <c r="AP110" s="69">
        <f>(22-AG110)</f>
        <v>17</v>
      </c>
      <c r="AQ110" s="41"/>
      <c r="AR110" s="178"/>
      <c r="AS110" s="178"/>
      <c r="AT110" s="206" t="s">
        <v>117</v>
      </c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</row>
    <row r="111" spans="1:56" ht="12.75">
      <c r="A111" s="50"/>
      <c r="B111" s="197"/>
      <c r="C111" s="50"/>
      <c r="D111" s="251"/>
      <c r="E111" s="51">
        <v>6</v>
      </c>
      <c r="F111" s="50"/>
      <c r="G111" s="70">
        <f>IF(ISBLANK(D111),"",2)</f>
      </c>
      <c r="H111" s="70"/>
      <c r="I111" s="70"/>
      <c r="J111" s="70"/>
      <c r="K111" s="70"/>
      <c r="L111" s="70"/>
      <c r="M111" s="38"/>
      <c r="N111" s="36"/>
      <c r="O111" s="50"/>
      <c r="P111" s="52">
        <f>SUM(E111:O111)</f>
        <v>6</v>
      </c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252">
        <f>(Q111+R111+S111+T111+U111+W111+Y111+Z111+AA111+AB111)</f>
        <v>0</v>
      </c>
      <c r="AG111" s="38">
        <f>(P111+Q111+R111+S111+T111+U111+W111+Y111+Z111+AA111+AB111+AC111+AD111+AE111)</f>
        <v>6</v>
      </c>
      <c r="AH111" s="54">
        <f>IF(B111="razredna nastava",(E111+F111)*30/60,(E111+F111)*20/60)</f>
        <v>2</v>
      </c>
      <c r="AI111" s="54">
        <f>CEILING(AH111,0.5)</f>
        <v>2</v>
      </c>
      <c r="AJ111" s="76" t="str">
        <f>IF(ISBLANK(D111),"0",2)</f>
        <v>0</v>
      </c>
      <c r="AK111" s="53">
        <f t="shared" si="33"/>
        <v>0</v>
      </c>
      <c r="AL111" s="53">
        <f t="shared" si="33"/>
        <v>0</v>
      </c>
      <c r="AM111" s="181"/>
      <c r="AN111" s="36">
        <f>SUM(AI111:AM111)</f>
        <v>2</v>
      </c>
      <c r="AO111" s="38">
        <f>(AG111+AN111)</f>
        <v>8</v>
      </c>
      <c r="AP111" s="69">
        <f>(22-AG111)</f>
        <v>16</v>
      </c>
      <c r="AQ111" s="41"/>
      <c r="AR111" s="178"/>
      <c r="AS111" s="178"/>
      <c r="AT111" s="206" t="s">
        <v>117</v>
      </c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</row>
    <row r="112" spans="1:56" ht="12.75">
      <c r="A112" s="50"/>
      <c r="B112" s="197"/>
      <c r="C112" s="50"/>
      <c r="D112" s="251"/>
      <c r="E112" s="51">
        <v>10</v>
      </c>
      <c r="F112" s="50"/>
      <c r="G112" s="70">
        <f>IF(ISBLANK(D112),"",2)</f>
      </c>
      <c r="H112" s="70"/>
      <c r="I112" s="70"/>
      <c r="J112" s="70"/>
      <c r="K112" s="70"/>
      <c r="L112" s="70"/>
      <c r="M112" s="38"/>
      <c r="N112" s="36"/>
      <c r="O112" s="50"/>
      <c r="P112" s="52">
        <f>SUM(E112:O112)</f>
        <v>10</v>
      </c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252">
        <f>(Q112+R112+S112+T112+U112+W112+Y112+Z112+AA112+AB112)</f>
        <v>0</v>
      </c>
      <c r="AG112" s="38">
        <f>(P112+Q112+R112+S112+T112+U112+W112+Y112+Z112+AA112+AB112+AC112+AD112+AE112)</f>
        <v>10</v>
      </c>
      <c r="AH112" s="54">
        <f>IF(B112="razredna nastava",(E112+F112)*30/60,(E112+F112)*20/60)</f>
        <v>3.3333333333333335</v>
      </c>
      <c r="AI112" s="54">
        <f>CEILING(AH112,0.5)</f>
        <v>3.5</v>
      </c>
      <c r="AJ112" s="76" t="str">
        <f>IF(ISBLANK(D112),"0",2)</f>
        <v>0</v>
      </c>
      <c r="AK112" s="53">
        <f t="shared" si="33"/>
        <v>0</v>
      </c>
      <c r="AL112" s="53">
        <f t="shared" si="33"/>
        <v>0</v>
      </c>
      <c r="AM112" s="181"/>
      <c r="AN112" s="36">
        <f>SUM(AI112:AM112)</f>
        <v>3.5</v>
      </c>
      <c r="AO112" s="38">
        <f>(AG112+AN112)</f>
        <v>13.5</v>
      </c>
      <c r="AP112" s="69">
        <f>(22-AG112)</f>
        <v>12</v>
      </c>
      <c r="AQ112" s="41"/>
      <c r="AR112" s="178"/>
      <c r="AS112" s="178"/>
      <c r="AT112" s="206" t="s">
        <v>117</v>
      </c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</row>
    <row r="113" spans="1:56" ht="12.75">
      <c r="A113" s="50"/>
      <c r="B113" s="197"/>
      <c r="C113" s="50"/>
      <c r="D113" s="251"/>
      <c r="E113" s="51">
        <v>12</v>
      </c>
      <c r="F113" s="50"/>
      <c r="G113" s="70">
        <f>IF(ISBLANK(D113),"",2)</f>
      </c>
      <c r="H113" s="70"/>
      <c r="I113" s="70"/>
      <c r="J113" s="70"/>
      <c r="K113" s="70"/>
      <c r="L113" s="70"/>
      <c r="M113" s="38"/>
      <c r="N113" s="36"/>
      <c r="O113" s="50"/>
      <c r="P113" s="52">
        <f>SUM(E113:O113)</f>
        <v>12</v>
      </c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252">
        <f>(Q113+R113+S113+T113+U113+W113+Y113+Z113+AA113+AB113)</f>
        <v>0</v>
      </c>
      <c r="AG113" s="38">
        <f>(P113+Q113+R113+S113+T113+U113+W113+Y113+Z113+AA113+AB113+AC113+AD113+AE113)</f>
        <v>12</v>
      </c>
      <c r="AH113" s="54">
        <f>IF(B113="razredna nastava",(E113+F113)*30/60,(E113+F113)*20/60)</f>
        <v>4</v>
      </c>
      <c r="AI113" s="54">
        <f>CEILING(AH113,0.5)</f>
        <v>4</v>
      </c>
      <c r="AJ113" s="76" t="str">
        <f>IF(ISBLANK(D113),"0",2)</f>
        <v>0</v>
      </c>
      <c r="AK113" s="53">
        <f t="shared" si="33"/>
        <v>0</v>
      </c>
      <c r="AL113" s="53">
        <f t="shared" si="33"/>
        <v>0</v>
      </c>
      <c r="AM113" s="181"/>
      <c r="AN113" s="36">
        <f>SUM(AI113:AM113)</f>
        <v>4</v>
      </c>
      <c r="AO113" s="38">
        <f>(AG113+AN113)</f>
        <v>16</v>
      </c>
      <c r="AP113" s="69">
        <f>(22-AG113)</f>
        <v>10</v>
      </c>
      <c r="AQ113" s="41"/>
      <c r="AR113" s="178"/>
      <c r="AS113" s="178"/>
      <c r="AT113" s="206" t="s">
        <v>117</v>
      </c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</row>
  </sheetData>
  <sheetProtection/>
  <mergeCells count="44">
    <mergeCell ref="A1:AW2"/>
    <mergeCell ref="B4:Z4"/>
    <mergeCell ref="AA4:AE4"/>
    <mergeCell ref="AF4:AK4"/>
    <mergeCell ref="AL4:AT4"/>
    <mergeCell ref="AU4:AW4"/>
    <mergeCell ref="E9:P9"/>
    <mergeCell ref="AU18:AY18"/>
    <mergeCell ref="AZ4:BB4"/>
    <mergeCell ref="AZ18:BD18"/>
    <mergeCell ref="AU13:BD17"/>
    <mergeCell ref="B6:Z6"/>
    <mergeCell ref="AA6:AE6"/>
    <mergeCell ref="AF6:AW6"/>
    <mergeCell ref="B8:Z8"/>
    <mergeCell ref="AN8:AO8"/>
    <mergeCell ref="AN10:AO10"/>
    <mergeCell ref="E12:P12"/>
    <mergeCell ref="A13:C18"/>
    <mergeCell ref="E13:AF13"/>
    <mergeCell ref="AG13:AG19"/>
    <mergeCell ref="AI13:AN13"/>
    <mergeCell ref="AO13:AO19"/>
    <mergeCell ref="AI15:AN15"/>
    <mergeCell ref="E16:P16"/>
    <mergeCell ref="AI16:AJ18"/>
    <mergeCell ref="AP13:AP17"/>
    <mergeCell ref="AT13:AT19"/>
    <mergeCell ref="D14:D18"/>
    <mergeCell ref="E14:P14"/>
    <mergeCell ref="Q14:AF14"/>
    <mergeCell ref="AI14:AJ14"/>
    <mergeCell ref="AK14:AL14"/>
    <mergeCell ref="E15:P15"/>
    <mergeCell ref="Q15:AF15"/>
    <mergeCell ref="AK16:AL18"/>
    <mergeCell ref="AM16:AM18"/>
    <mergeCell ref="AN16:AN18"/>
    <mergeCell ref="E17:P17"/>
    <mergeCell ref="E18:G18"/>
    <mergeCell ref="M18:O18"/>
    <mergeCell ref="Q18:Y18"/>
    <mergeCell ref="Z18:AB18"/>
    <mergeCell ref="H18:L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Veli 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ZADUŽENJA OŠ</dc:title>
  <dc:subject/>
  <dc:creator>Zdenka</dc:creator>
  <cp:keywords/>
  <dc:description/>
  <cp:lastModifiedBy>Josipa</cp:lastModifiedBy>
  <cp:lastPrinted>2017-07-05T08:05:18Z</cp:lastPrinted>
  <dcterms:created xsi:type="dcterms:W3CDTF">2014-04-01T17:43:20Z</dcterms:created>
  <dcterms:modified xsi:type="dcterms:W3CDTF">2017-10-04T10:46:19Z</dcterms:modified>
  <cp:category/>
  <cp:version/>
  <cp:contentType/>
  <cp:contentStatus/>
</cp:coreProperties>
</file>