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73" s="1"/>
  <c r="H162"/>
  <c r="H278"/>
  <c r="L32" i="37"/>
  <c r="K32"/>
  <c r="B2"/>
  <c r="B3"/>
  <c r="B4"/>
  <c r="B5"/>
  <c r="G5" s="1"/>
  <c r="C5"/>
  <c r="D5"/>
  <c r="B6"/>
  <c r="C6"/>
  <c r="D6"/>
  <c r="G6"/>
  <c r="B7"/>
  <c r="C7"/>
  <c r="D7"/>
  <c r="G7"/>
  <c r="B8"/>
  <c r="C8"/>
  <c r="D8"/>
  <c r="G8"/>
  <c r="B9"/>
  <c r="C9"/>
  <c r="D9"/>
  <c r="G9"/>
  <c r="B10"/>
  <c r="C10"/>
  <c r="D10"/>
  <c r="G10"/>
  <c r="B11"/>
  <c r="C11"/>
  <c r="D11"/>
  <c r="G11"/>
  <c r="B12"/>
  <c r="C12"/>
  <c r="D12"/>
  <c r="G12"/>
  <c r="B13"/>
  <c r="B14"/>
  <c r="C14"/>
  <c r="D14"/>
  <c r="B15"/>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G34" s="1"/>
  <c r="C34"/>
  <c r="D34"/>
  <c r="B35"/>
  <c r="G35" s="1"/>
  <c r="C35"/>
  <c r="D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G59"/>
  <c r="B60"/>
  <c r="C60"/>
  <c r="D60"/>
  <c r="G60"/>
  <c r="B61"/>
  <c r="B62"/>
  <c r="C62"/>
  <c r="D62"/>
  <c r="B63"/>
  <c r="C63"/>
  <c r="D63"/>
  <c r="B64"/>
  <c r="B65"/>
  <c r="C65"/>
  <c r="D65"/>
  <c r="G65" s="1"/>
  <c r="B66"/>
  <c r="C66"/>
  <c r="D66"/>
  <c r="G66"/>
  <c r="B67"/>
  <c r="B68"/>
  <c r="C68"/>
  <c r="D68"/>
  <c r="B69"/>
  <c r="C69"/>
  <c r="D69"/>
  <c r="B70"/>
  <c r="B71"/>
  <c r="C71"/>
  <c r="D71"/>
  <c r="G71"/>
  <c r="B72"/>
  <c r="C72"/>
  <c r="D72"/>
  <c r="G72"/>
  <c r="B73"/>
  <c r="C73"/>
  <c r="D73"/>
  <c r="G73"/>
  <c r="B74"/>
  <c r="C74"/>
  <c r="D74"/>
  <c r="G74"/>
  <c r="B75"/>
  <c r="B76"/>
  <c r="B77"/>
  <c r="C77"/>
  <c r="D77"/>
  <c r="G77"/>
  <c r="B78"/>
  <c r="C78"/>
  <c r="D78"/>
  <c r="G78"/>
  <c r="B79"/>
  <c r="C79"/>
  <c r="D79"/>
  <c r="G79"/>
  <c r="B80"/>
  <c r="C80"/>
  <c r="D80"/>
  <c r="G80"/>
  <c r="B81"/>
  <c r="C81"/>
  <c r="D81"/>
  <c r="G81"/>
  <c r="B82"/>
  <c r="C82"/>
  <c r="D82"/>
  <c r="G82"/>
  <c r="B83"/>
  <c r="C83"/>
  <c r="D83"/>
  <c r="G83"/>
  <c r="B84"/>
  <c r="B85"/>
  <c r="C85"/>
  <c r="D85"/>
  <c r="B86"/>
  <c r="C86"/>
  <c r="D86"/>
  <c r="B87"/>
  <c r="C87"/>
  <c r="D87"/>
  <c r="B88"/>
  <c r="C88"/>
  <c r="D88"/>
  <c r="B89"/>
  <c r="C89"/>
  <c r="D89"/>
  <c r="B90"/>
  <c r="C90"/>
  <c r="D90"/>
  <c r="B91"/>
  <c r="B92"/>
  <c r="C92"/>
  <c r="D92"/>
  <c r="G92"/>
  <c r="B93"/>
  <c r="C93"/>
  <c r="D93"/>
  <c r="G93"/>
  <c r="B94"/>
  <c r="C94"/>
  <c r="D94"/>
  <c r="G94"/>
  <c r="B95"/>
  <c r="C95"/>
  <c r="D95"/>
  <c r="G95"/>
  <c r="B96"/>
  <c r="C96"/>
  <c r="D96"/>
  <c r="G96"/>
  <c r="B97"/>
  <c r="C97"/>
  <c r="D97"/>
  <c r="G97"/>
  <c r="B98"/>
  <c r="C98"/>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G113"/>
  <c r="B114"/>
  <c r="C114"/>
  <c r="D114"/>
  <c r="G114"/>
  <c r="B115"/>
  <c r="C115"/>
  <c r="D115"/>
  <c r="G115"/>
  <c r="B116"/>
  <c r="C116"/>
  <c r="D116"/>
  <c r="G116"/>
  <c r="B117"/>
  <c r="C117"/>
  <c r="D117"/>
  <c r="G117" s="1"/>
  <c r="B118"/>
  <c r="C118"/>
  <c r="D118"/>
  <c r="G118"/>
  <c r="B119"/>
  <c r="C119"/>
  <c r="D119"/>
  <c r="G119"/>
  <c r="B120"/>
  <c r="B121"/>
  <c r="C121"/>
  <c r="D121"/>
  <c r="B122"/>
  <c r="C122"/>
  <c r="D122"/>
  <c r="B123"/>
  <c r="C123"/>
  <c r="D123"/>
  <c r="B124"/>
  <c r="B125"/>
  <c r="B126"/>
  <c r="C126"/>
  <c r="D126"/>
  <c r="B127"/>
  <c r="C127"/>
  <c r="D127"/>
  <c r="B128"/>
  <c r="B129"/>
  <c r="C129"/>
  <c r="D129"/>
  <c r="B130"/>
  <c r="G130" s="1"/>
  <c r="C130"/>
  <c r="D130"/>
  <c r="B131"/>
  <c r="B132"/>
  <c r="B133"/>
  <c r="C133"/>
  <c r="D133"/>
  <c r="B134"/>
  <c r="G134" s="1"/>
  <c r="C134"/>
  <c r="D134"/>
  <c r="B135"/>
  <c r="G135" s="1"/>
  <c r="C135"/>
  <c r="D135"/>
  <c r="B136"/>
  <c r="G136" s="1"/>
  <c r="C136"/>
  <c r="D136"/>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D152"/>
  <c r="B153"/>
  <c r="C153"/>
  <c r="D153"/>
  <c r="B154"/>
  <c r="C154"/>
  <c r="D154"/>
  <c r="B155"/>
  <c r="C155"/>
  <c r="D155"/>
  <c r="B156"/>
  <c r="C156"/>
  <c r="D156"/>
  <c r="B157"/>
  <c r="B158"/>
  <c r="C158"/>
  <c r="D158"/>
  <c r="G158"/>
  <c r="B159"/>
  <c r="C159"/>
  <c r="D159"/>
  <c r="G159" s="1"/>
  <c r="B160"/>
  <c r="C160"/>
  <c r="D160"/>
  <c r="G160"/>
  <c r="B161"/>
  <c r="B162"/>
  <c r="B163"/>
  <c r="C163"/>
  <c r="D163"/>
  <c r="G163"/>
  <c r="B164"/>
  <c r="C164"/>
  <c r="D164"/>
  <c r="G164" s="1"/>
  <c r="B165"/>
  <c r="C165"/>
  <c r="D165"/>
  <c r="G165" s="1"/>
  <c r="B166"/>
  <c r="C166"/>
  <c r="D166"/>
  <c r="G166"/>
  <c r="B167"/>
  <c r="B168"/>
  <c r="C168"/>
  <c r="D168"/>
  <c r="B169"/>
  <c r="C169"/>
  <c r="D169"/>
  <c r="B170"/>
  <c r="C170"/>
  <c r="D170"/>
  <c r="B171"/>
  <c r="C171"/>
  <c r="D171"/>
  <c r="B172"/>
  <c r="C172"/>
  <c r="D172"/>
  <c r="B173"/>
  <c r="C173"/>
  <c r="D173"/>
  <c r="B174"/>
  <c r="C174"/>
  <c r="D174"/>
  <c r="B175"/>
  <c r="B176"/>
  <c r="C176"/>
  <c r="D176"/>
  <c r="B177"/>
  <c r="C177"/>
  <c r="D177"/>
  <c r="B178"/>
  <c r="G178" s="1"/>
  <c r="C178"/>
  <c r="D178"/>
  <c r="B179"/>
  <c r="C179"/>
  <c r="D179"/>
  <c r="B180"/>
  <c r="G180" s="1"/>
  <c r="C180"/>
  <c r="D180"/>
  <c r="B181"/>
  <c r="C181"/>
  <c r="D181"/>
  <c r="B182"/>
  <c r="C182"/>
  <c r="D182"/>
  <c r="B183"/>
  <c r="C183"/>
  <c r="D183"/>
  <c r="B184"/>
  <c r="C184"/>
  <c r="D184"/>
  <c r="B185"/>
  <c r="G185" s="1"/>
  <c r="C185"/>
  <c r="D185"/>
  <c r="B186"/>
  <c r="B187"/>
  <c r="C187"/>
  <c r="D187"/>
  <c r="B188"/>
  <c r="C188"/>
  <c r="D188"/>
  <c r="B189"/>
  <c r="C189"/>
  <c r="D189"/>
  <c r="B190"/>
  <c r="C190"/>
  <c r="D190"/>
  <c r="B191"/>
  <c r="C191"/>
  <c r="D191"/>
  <c r="B192"/>
  <c r="G192" s="1"/>
  <c r="C192"/>
  <c r="D192"/>
  <c r="B193"/>
  <c r="C193"/>
  <c r="D193"/>
  <c r="B194"/>
  <c r="B195"/>
  <c r="B196"/>
  <c r="G196" s="1"/>
  <c r="C196"/>
  <c r="D196"/>
  <c r="B197"/>
  <c r="G197" s="1"/>
  <c r="C197"/>
  <c r="D197"/>
  <c r="B198"/>
  <c r="G198" s="1"/>
  <c r="C198"/>
  <c r="D198"/>
  <c r="B199"/>
  <c r="G199" s="1"/>
  <c r="C199"/>
  <c r="D199"/>
  <c r="B200"/>
  <c r="B201"/>
  <c r="C201"/>
  <c r="D201"/>
  <c r="G201"/>
  <c r="B202"/>
  <c r="C202"/>
  <c r="D202"/>
  <c r="G202"/>
  <c r="B203"/>
  <c r="C203"/>
  <c r="D203"/>
  <c r="G203"/>
  <c r="B204"/>
  <c r="C204"/>
  <c r="D204"/>
  <c r="G204"/>
  <c r="B205"/>
  <c r="C205"/>
  <c r="D205"/>
  <c r="G205"/>
  <c r="B206"/>
  <c r="C206"/>
  <c r="D206"/>
  <c r="G206"/>
  <c r="B207"/>
  <c r="C207"/>
  <c r="D207"/>
  <c r="G207"/>
  <c r="B208"/>
  <c r="B209"/>
  <c r="C209"/>
  <c r="D209"/>
  <c r="B210"/>
  <c r="G210" s="1"/>
  <c r="C210"/>
  <c r="D210"/>
  <c r="B211"/>
  <c r="C211"/>
  <c r="D211"/>
  <c r="B212"/>
  <c r="G212" s="1"/>
  <c r="C212"/>
  <c r="D212"/>
  <c r="B213"/>
  <c r="B214"/>
  <c r="B215"/>
  <c r="G215" s="1"/>
  <c r="C215"/>
  <c r="D215"/>
  <c r="B216"/>
  <c r="G216" s="1"/>
  <c r="C216"/>
  <c r="D216"/>
  <c r="B217"/>
  <c r="B218"/>
  <c r="C218"/>
  <c r="D218"/>
  <c r="G218"/>
  <c r="B219"/>
  <c r="C219"/>
  <c r="D219"/>
  <c r="G219"/>
  <c r="B220"/>
  <c r="C220"/>
  <c r="D220"/>
  <c r="G220"/>
  <c r="B221"/>
  <c r="C221"/>
  <c r="D221"/>
  <c r="G221"/>
  <c r="B222"/>
  <c r="B223"/>
  <c r="B224"/>
  <c r="C224"/>
  <c r="D224"/>
  <c r="G224"/>
  <c r="B225"/>
  <c r="C225"/>
  <c r="D225"/>
  <c r="G225"/>
  <c r="B226"/>
  <c r="B227"/>
  <c r="G227" s="1"/>
  <c r="C227"/>
  <c r="D227"/>
  <c r="B228"/>
  <c r="G228" s="1"/>
  <c r="C228"/>
  <c r="D228"/>
  <c r="B229"/>
  <c r="B230"/>
  <c r="C230"/>
  <c r="D230"/>
  <c r="G230"/>
  <c r="B231"/>
  <c r="C231"/>
  <c r="D231"/>
  <c r="G231"/>
  <c r="B232"/>
  <c r="B233"/>
  <c r="G233" s="1"/>
  <c r="C233"/>
  <c r="D233"/>
  <c r="B234"/>
  <c r="G234" s="1"/>
  <c r="C234"/>
  <c r="D234"/>
  <c r="B235"/>
  <c r="B236"/>
  <c r="C236"/>
  <c r="D236"/>
  <c r="G236"/>
  <c r="B237"/>
  <c r="C237"/>
  <c r="D237"/>
  <c r="G237"/>
  <c r="B238"/>
  <c r="C238"/>
  <c r="D238"/>
  <c r="G238"/>
  <c r="B239"/>
  <c r="B240"/>
  <c r="G240" s="1"/>
  <c r="C240"/>
  <c r="D240"/>
  <c r="B241"/>
  <c r="G241" s="1"/>
  <c r="C241"/>
  <c r="D241"/>
  <c r="B242"/>
  <c r="B243"/>
  <c r="C243"/>
  <c r="D243"/>
  <c r="G243"/>
  <c r="B244"/>
  <c r="C244"/>
  <c r="D244"/>
  <c r="G244"/>
  <c r="B245"/>
  <c r="C245"/>
  <c r="D245"/>
  <c r="G245"/>
  <c r="B246"/>
  <c r="C246"/>
  <c r="D246"/>
  <c r="G246"/>
  <c r="B247"/>
  <c r="B248"/>
  <c r="B249"/>
  <c r="C249"/>
  <c r="D249"/>
  <c r="G249"/>
  <c r="B250"/>
  <c r="C250"/>
  <c r="D250"/>
  <c r="G250"/>
  <c r="B251"/>
  <c r="C251"/>
  <c r="D251"/>
  <c r="G251"/>
  <c r="B252"/>
  <c r="C252"/>
  <c r="D252"/>
  <c r="G252"/>
  <c r="B253"/>
  <c r="C253"/>
  <c r="D253"/>
  <c r="G253"/>
  <c r="B254"/>
  <c r="B255"/>
  <c r="G255" s="1"/>
  <c r="C255"/>
  <c r="D255"/>
  <c r="B256"/>
  <c r="G256" s="1"/>
  <c r="C256"/>
  <c r="D256"/>
  <c r="B257"/>
  <c r="G257" s="1"/>
  <c r="C257"/>
  <c r="D257"/>
  <c r="B258"/>
  <c r="B259"/>
  <c r="B260"/>
  <c r="G260" s="1"/>
  <c r="C260"/>
  <c r="D260"/>
  <c r="B261"/>
  <c r="G261" s="1"/>
  <c r="C261"/>
  <c r="D261"/>
  <c r="B262"/>
  <c r="G262" s="1"/>
  <c r="C262"/>
  <c r="D262"/>
  <c r="B263"/>
  <c r="B264"/>
  <c r="C264"/>
  <c r="D264"/>
  <c r="G264"/>
  <c r="B265"/>
  <c r="C265"/>
  <c r="D265"/>
  <c r="G265"/>
  <c r="B266"/>
  <c r="C266"/>
  <c r="D266"/>
  <c r="G266"/>
  <c r="B267"/>
  <c r="B268"/>
  <c r="G268" s="1"/>
  <c r="C268"/>
  <c r="D268"/>
  <c r="B269"/>
  <c r="G269" s="1"/>
  <c r="C269"/>
  <c r="D269"/>
  <c r="B270"/>
  <c r="G270" s="1"/>
  <c r="C270"/>
  <c r="D270"/>
  <c r="B271"/>
  <c r="G271" s="1"/>
  <c r="C271"/>
  <c r="D271"/>
  <c r="B272"/>
  <c r="G272" s="1"/>
  <c r="C272"/>
  <c r="D272"/>
  <c r="B273"/>
  <c r="B274"/>
  <c r="C274"/>
  <c r="D274"/>
  <c r="G274"/>
  <c r="B275"/>
  <c r="C275"/>
  <c r="D275"/>
  <c r="G275"/>
  <c r="B276"/>
  <c r="C276"/>
  <c r="D276"/>
  <c r="G276"/>
  <c r="B277"/>
  <c r="C277"/>
  <c r="D277"/>
  <c r="G277"/>
  <c r="B278"/>
  <c r="C278"/>
  <c r="D278"/>
  <c r="G278"/>
  <c r="B279"/>
  <c r="C279"/>
  <c r="D279"/>
  <c r="G279"/>
  <c r="B280"/>
  <c r="B281"/>
  <c r="B282"/>
  <c r="B283"/>
  <c r="B284"/>
  <c r="B285"/>
  <c r="C285"/>
  <c r="D285"/>
  <c r="B286"/>
  <c r="G286" s="1"/>
  <c r="C286"/>
  <c r="D286"/>
  <c r="B287"/>
  <c r="G287" s="1"/>
  <c r="C287"/>
  <c r="D287"/>
  <c r="B288"/>
  <c r="G288" s="1"/>
  <c r="C288"/>
  <c r="D288"/>
  <c r="B289"/>
  <c r="G289" s="1"/>
  <c r="C289"/>
  <c r="D289"/>
  <c r="B290"/>
  <c r="B291"/>
  <c r="B292"/>
  <c r="B293"/>
  <c r="C293"/>
  <c r="D293"/>
  <c r="G293"/>
  <c r="B294"/>
  <c r="C294"/>
  <c r="D294"/>
  <c r="G294"/>
  <c r="B295"/>
  <c r="C295"/>
  <c r="D295"/>
  <c r="G295"/>
  <c r="B296"/>
  <c r="B297"/>
  <c r="G297" s="1"/>
  <c r="C297"/>
  <c r="D297"/>
  <c r="B298"/>
  <c r="G298" s="1"/>
  <c r="C298"/>
  <c r="D298"/>
  <c r="B299"/>
  <c r="G299" s="1"/>
  <c r="C299"/>
  <c r="D299"/>
  <c r="B300"/>
  <c r="G300" s="1"/>
  <c r="C300"/>
  <c r="D300"/>
  <c r="B301"/>
  <c r="G301" s="1"/>
  <c r="C301"/>
  <c r="D301"/>
  <c r="B302"/>
  <c r="G302" s="1"/>
  <c r="C302"/>
  <c r="D302"/>
  <c r="B303"/>
  <c r="B304"/>
  <c r="B305"/>
  <c r="G305" s="1"/>
  <c r="C305"/>
  <c r="D305"/>
  <c r="B306"/>
  <c r="G306" s="1"/>
  <c r="C306"/>
  <c r="D306"/>
  <c r="B307"/>
  <c r="G307" s="1"/>
  <c r="C307"/>
  <c r="D307"/>
  <c r="B308"/>
  <c r="G308" s="1"/>
  <c r="C308"/>
  <c r="D308"/>
  <c r="B309"/>
  <c r="B310"/>
  <c r="C310"/>
  <c r="D310"/>
  <c r="B311"/>
  <c r="C311"/>
  <c r="D311"/>
  <c r="B312"/>
  <c r="C312"/>
  <c r="D312"/>
  <c r="B313"/>
  <c r="C313"/>
  <c r="D313"/>
  <c r="B314"/>
  <c r="C314"/>
  <c r="D314"/>
  <c r="B315"/>
  <c r="C315"/>
  <c r="D315"/>
  <c r="B316"/>
  <c r="C316"/>
  <c r="D316"/>
  <c r="B317"/>
  <c r="C317"/>
  <c r="D317"/>
  <c r="B318"/>
  <c r="B319"/>
  <c r="G319" s="1"/>
  <c r="C319"/>
  <c r="D319"/>
  <c r="B320"/>
  <c r="G320" s="1"/>
  <c r="C320"/>
  <c r="D320"/>
  <c r="B321"/>
  <c r="G321" s="1"/>
  <c r="C321"/>
  <c r="D321"/>
  <c r="B322"/>
  <c r="G322" s="1"/>
  <c r="C322"/>
  <c r="D322"/>
  <c r="B323"/>
  <c r="B324"/>
  <c r="C324"/>
  <c r="D324"/>
  <c r="B325"/>
  <c r="C325"/>
  <c r="D325"/>
  <c r="B326"/>
  <c r="C326"/>
  <c r="D326"/>
  <c r="B327"/>
  <c r="C327"/>
  <c r="D327"/>
  <c r="B328"/>
  <c r="B329"/>
  <c r="G329" s="1"/>
  <c r="C329"/>
  <c r="D329"/>
  <c r="B330"/>
  <c r="G330" s="1"/>
  <c r="C330"/>
  <c r="D330"/>
  <c r="B331"/>
  <c r="B332"/>
  <c r="C332"/>
  <c r="D332"/>
  <c r="B333"/>
  <c r="C333"/>
  <c r="D333"/>
  <c r="B334"/>
  <c r="C334"/>
  <c r="D334"/>
  <c r="B335"/>
  <c r="C335"/>
  <c r="D335"/>
  <c r="B336"/>
  <c r="B337"/>
  <c r="B338"/>
  <c r="C338"/>
  <c r="D338"/>
  <c r="B339"/>
  <c r="C339"/>
  <c r="D339"/>
  <c r="G339" s="1"/>
  <c r="B340"/>
  <c r="B341"/>
  <c r="C341"/>
  <c r="D341"/>
  <c r="G341" s="1"/>
  <c r="B342"/>
  <c r="B343"/>
  <c r="B344"/>
  <c r="B345"/>
  <c r="C345"/>
  <c r="D345"/>
  <c r="G345" s="1"/>
  <c r="B346"/>
  <c r="C346"/>
  <c r="D346"/>
  <c r="B347"/>
  <c r="C347"/>
  <c r="D347"/>
  <c r="G347" s="1"/>
  <c r="B348"/>
  <c r="B349"/>
  <c r="C349"/>
  <c r="D349"/>
  <c r="G349" s="1"/>
  <c r="B350"/>
  <c r="C350"/>
  <c r="D350"/>
  <c r="B351"/>
  <c r="C351"/>
  <c r="D351"/>
  <c r="G351" s="1"/>
  <c r="B352"/>
  <c r="C352"/>
  <c r="D352"/>
  <c r="B353"/>
  <c r="C353"/>
  <c r="D353"/>
  <c r="G353" s="1"/>
  <c r="B354"/>
  <c r="C354"/>
  <c r="D354"/>
  <c r="B355"/>
  <c r="B356"/>
  <c r="B357"/>
  <c r="C357"/>
  <c r="D357"/>
  <c r="G357" s="1"/>
  <c r="B358"/>
  <c r="C358"/>
  <c r="D358"/>
  <c r="B359"/>
  <c r="C359"/>
  <c r="D359"/>
  <c r="G359" s="1"/>
  <c r="B360"/>
  <c r="C360"/>
  <c r="D360"/>
  <c r="B361"/>
  <c r="B362"/>
  <c r="C362"/>
  <c r="D362"/>
  <c r="B363"/>
  <c r="C363"/>
  <c r="D363"/>
  <c r="G363" s="1"/>
  <c r="B364"/>
  <c r="C364"/>
  <c r="D364"/>
  <c r="B365"/>
  <c r="C365"/>
  <c r="D365"/>
  <c r="G365" s="1"/>
  <c r="B366"/>
  <c r="C366"/>
  <c r="D366"/>
  <c r="B367"/>
  <c r="C367"/>
  <c r="D367"/>
  <c r="B368"/>
  <c r="C368"/>
  <c r="D368"/>
  <c r="B369"/>
  <c r="C369"/>
  <c r="D369"/>
  <c r="G369" s="1"/>
  <c r="B370"/>
  <c r="B371"/>
  <c r="C371"/>
  <c r="D371"/>
  <c r="G371" s="1"/>
  <c r="B372"/>
  <c r="C372"/>
  <c r="D372"/>
  <c r="B373"/>
  <c r="C373"/>
  <c r="D373"/>
  <c r="G373" s="1"/>
  <c r="B374"/>
  <c r="C374"/>
  <c r="D374"/>
  <c r="B375"/>
  <c r="B376"/>
  <c r="C376"/>
  <c r="D376"/>
  <c r="B377"/>
  <c r="C377"/>
  <c r="D377"/>
  <c r="G377" s="1"/>
  <c r="B378"/>
  <c r="C378"/>
  <c r="D378"/>
  <c r="B379"/>
  <c r="C379"/>
  <c r="D379"/>
  <c r="G379" s="1"/>
  <c r="B380"/>
  <c r="B381"/>
  <c r="C381"/>
  <c r="D381"/>
  <c r="G381" s="1"/>
  <c r="B382"/>
  <c r="C382"/>
  <c r="D382"/>
  <c r="B383"/>
  <c r="B384"/>
  <c r="C384"/>
  <c r="D384"/>
  <c r="B385"/>
  <c r="C385"/>
  <c r="D385"/>
  <c r="G385" s="1"/>
  <c r="B386"/>
  <c r="C386"/>
  <c r="D386"/>
  <c r="B387"/>
  <c r="C387"/>
  <c r="D387"/>
  <c r="G387" s="1"/>
  <c r="B388"/>
  <c r="B389"/>
  <c r="B390"/>
  <c r="C390"/>
  <c r="D390"/>
  <c r="B391"/>
  <c r="C391"/>
  <c r="D391"/>
  <c r="G391" s="1"/>
  <c r="B392"/>
  <c r="B393"/>
  <c r="C393"/>
  <c r="D393"/>
  <c r="G393" s="1"/>
  <c r="B394"/>
  <c r="B395"/>
  <c r="G395" s="1"/>
  <c r="C395"/>
  <c r="D395"/>
  <c r="B396"/>
  <c r="G396" s="1"/>
  <c r="C396"/>
  <c r="D396"/>
  <c r="B397"/>
  <c r="G397" s="1"/>
  <c r="C397"/>
  <c r="D397"/>
  <c r="B398"/>
  <c r="G398" s="1"/>
  <c r="C398"/>
  <c r="D398"/>
  <c r="B399"/>
  <c r="B400"/>
  <c r="B401"/>
  <c r="G401" s="1"/>
  <c r="C401"/>
  <c r="D401"/>
  <c r="B402"/>
  <c r="G402" s="1"/>
  <c r="C402"/>
  <c r="D402"/>
  <c r="B403"/>
  <c r="G403" s="1"/>
  <c r="C403"/>
  <c r="D403"/>
  <c r="B404"/>
  <c r="B405"/>
  <c r="B406"/>
  <c r="B407"/>
  <c r="B408"/>
  <c r="B409"/>
  <c r="B410"/>
  <c r="B411"/>
  <c r="B412"/>
  <c r="B413"/>
  <c r="B414"/>
  <c r="G414" s="1"/>
  <c r="C414"/>
  <c r="D414"/>
  <c r="B415"/>
  <c r="G415" s="1"/>
  <c r="C415"/>
  <c r="D415"/>
  <c r="B416"/>
  <c r="G416" s="1"/>
  <c r="C416"/>
  <c r="D416"/>
  <c r="B417"/>
  <c r="G417" s="1"/>
  <c r="C417"/>
  <c r="D417"/>
  <c r="B418"/>
  <c r="B419"/>
  <c r="C419"/>
  <c r="D419"/>
  <c r="B420"/>
  <c r="C420"/>
  <c r="D420"/>
  <c r="G420" s="1"/>
  <c r="B421"/>
  <c r="B422"/>
  <c r="G422" s="1"/>
  <c r="C422"/>
  <c r="D422"/>
  <c r="B423"/>
  <c r="G423" s="1"/>
  <c r="C423"/>
  <c r="D423"/>
  <c r="B424"/>
  <c r="G424" s="1"/>
  <c r="C424"/>
  <c r="D424"/>
  <c r="B425"/>
  <c r="G425" s="1"/>
  <c r="C425"/>
  <c r="D425"/>
  <c r="B426"/>
  <c r="B427"/>
  <c r="C427"/>
  <c r="D427"/>
  <c r="G427"/>
  <c r="B428"/>
  <c r="C428"/>
  <c r="D428"/>
  <c r="G428"/>
  <c r="B429"/>
  <c r="C429"/>
  <c r="D429"/>
  <c r="G429"/>
  <c r="B430"/>
  <c r="C430"/>
  <c r="D430"/>
  <c r="G430"/>
  <c r="B431"/>
  <c r="C431"/>
  <c r="D431"/>
  <c r="G431"/>
  <c r="B432"/>
  <c r="C432"/>
  <c r="D432"/>
  <c r="G432"/>
  <c r="B433"/>
  <c r="B434"/>
  <c r="G434" s="1"/>
  <c r="C434"/>
  <c r="D434"/>
  <c r="B435"/>
  <c r="G435" s="1"/>
  <c r="C435"/>
  <c r="D435"/>
  <c r="B436"/>
  <c r="G436" s="1"/>
  <c r="C436"/>
  <c r="D436"/>
  <c r="B437"/>
  <c r="G437" s="1"/>
  <c r="C437"/>
  <c r="D437"/>
  <c r="B438"/>
  <c r="B439"/>
  <c r="C439"/>
  <c r="D439"/>
  <c r="B440"/>
  <c r="C440"/>
  <c r="D440"/>
  <c r="G440" s="1"/>
  <c r="B441"/>
  <c r="C441"/>
  <c r="D441"/>
  <c r="B442"/>
  <c r="C442"/>
  <c r="D442"/>
  <c r="G442" s="1"/>
  <c r="B443"/>
  <c r="C443"/>
  <c r="D443"/>
  <c r="B444"/>
  <c r="C444"/>
  <c r="D444"/>
  <c r="G444" s="1"/>
  <c r="B445"/>
  <c r="C445"/>
  <c r="D445"/>
  <c r="B446"/>
  <c r="B447"/>
  <c r="C447"/>
  <c r="D447"/>
  <c r="G447"/>
  <c r="B448"/>
  <c r="C448"/>
  <c r="D448"/>
  <c r="G448"/>
  <c r="B449"/>
  <c r="C449"/>
  <c r="D449"/>
  <c r="G449"/>
  <c r="B450"/>
  <c r="B451"/>
  <c r="B452"/>
  <c r="C452"/>
  <c r="D452"/>
  <c r="G452"/>
  <c r="B453"/>
  <c r="C453"/>
  <c r="D453"/>
  <c r="G453"/>
  <c r="B454"/>
  <c r="B455"/>
  <c r="C455"/>
  <c r="D455"/>
  <c r="G455" s="1"/>
  <c r="B456"/>
  <c r="C456"/>
  <c r="D456"/>
  <c r="B457"/>
  <c r="B458"/>
  <c r="C458"/>
  <c r="D458"/>
  <c r="G458"/>
  <c r="B459"/>
  <c r="C459"/>
  <c r="D459"/>
  <c r="G459"/>
  <c r="B460"/>
  <c r="B461"/>
  <c r="G461" s="1"/>
  <c r="C461"/>
  <c r="D461"/>
  <c r="B462"/>
  <c r="G462" s="1"/>
  <c r="C462"/>
  <c r="D462"/>
  <c r="B463"/>
  <c r="B464"/>
  <c r="B465"/>
  <c r="C465"/>
  <c r="D465"/>
  <c r="G465" s="1"/>
  <c r="B466"/>
  <c r="C466"/>
  <c r="D466"/>
  <c r="B467"/>
  <c r="C467"/>
  <c r="D467"/>
  <c r="G467" s="1"/>
  <c r="B468"/>
  <c r="C468"/>
  <c r="D468"/>
  <c r="B469"/>
  <c r="B470"/>
  <c r="C470"/>
  <c r="D470"/>
  <c r="G470"/>
  <c r="B471"/>
  <c r="C471"/>
  <c r="D471"/>
  <c r="G471"/>
  <c r="B472"/>
  <c r="B473"/>
  <c r="C473"/>
  <c r="D473"/>
  <c r="B474"/>
  <c r="C474"/>
  <c r="D474"/>
  <c r="B475"/>
  <c r="B476"/>
  <c r="B477"/>
  <c r="C477"/>
  <c r="D477"/>
  <c r="G477" s="1"/>
  <c r="B478"/>
  <c r="C478"/>
  <c r="D478"/>
  <c r="B479"/>
  <c r="C479"/>
  <c r="D479"/>
  <c r="G479" s="1"/>
  <c r="B480"/>
  <c r="C480"/>
  <c r="D480"/>
  <c r="B481"/>
  <c r="B482"/>
  <c r="C482"/>
  <c r="D482"/>
  <c r="G482"/>
  <c r="B483"/>
  <c r="C483"/>
  <c r="D483"/>
  <c r="G483"/>
  <c r="B484"/>
  <c r="C484"/>
  <c r="D484"/>
  <c r="G484"/>
  <c r="B485"/>
  <c r="C485"/>
  <c r="D485"/>
  <c r="G485"/>
  <c r="B486"/>
  <c r="B487"/>
  <c r="C487"/>
  <c r="D487"/>
  <c r="B488"/>
  <c r="C488"/>
  <c r="D488"/>
  <c r="B489"/>
  <c r="C489"/>
  <c r="D489"/>
  <c r="B490"/>
  <c r="C490"/>
  <c r="D490"/>
  <c r="B491"/>
  <c r="C491"/>
  <c r="D491"/>
  <c r="B492"/>
  <c r="C492"/>
  <c r="D492"/>
  <c r="B493"/>
  <c r="B494"/>
  <c r="C494"/>
  <c r="D494"/>
  <c r="G494"/>
  <c r="B495"/>
  <c r="C495"/>
  <c r="D495"/>
  <c r="G495"/>
  <c r="B496"/>
  <c r="C496"/>
  <c r="D496"/>
  <c r="G496"/>
  <c r="B497"/>
  <c r="C497"/>
  <c r="D497"/>
  <c r="G497"/>
  <c r="B498"/>
  <c r="B499"/>
  <c r="C499"/>
  <c r="D499"/>
  <c r="G499" s="1"/>
  <c r="B500"/>
  <c r="C500"/>
  <c r="D500"/>
  <c r="B501"/>
  <c r="C501"/>
  <c r="D501"/>
  <c r="G501" s="1"/>
  <c r="B502"/>
  <c r="C502"/>
  <c r="D502"/>
  <c r="B503"/>
  <c r="C503"/>
  <c r="D503"/>
  <c r="G503" s="1"/>
  <c r="B504"/>
  <c r="C504"/>
  <c r="D504"/>
  <c r="B505"/>
  <c r="C505"/>
  <c r="D505"/>
  <c r="G505" s="1"/>
  <c r="B506"/>
  <c r="B507"/>
  <c r="B508"/>
  <c r="C508"/>
  <c r="D508"/>
  <c r="G508"/>
  <c r="B509"/>
  <c r="C509"/>
  <c r="D509"/>
  <c r="G509"/>
  <c r="B510"/>
  <c r="B511"/>
  <c r="C511"/>
  <c r="D511"/>
  <c r="B512"/>
  <c r="C512"/>
  <c r="D512"/>
  <c r="B513"/>
  <c r="B514"/>
  <c r="C514"/>
  <c r="D514"/>
  <c r="B515"/>
  <c r="C515"/>
  <c r="D515"/>
  <c r="G515" s="1"/>
  <c r="B516"/>
  <c r="B517"/>
  <c r="C517"/>
  <c r="D517"/>
  <c r="B518"/>
  <c r="C518"/>
  <c r="D518"/>
  <c r="B519"/>
  <c r="B520"/>
  <c r="B521"/>
  <c r="B522"/>
  <c r="C522"/>
  <c r="D522"/>
  <c r="B523"/>
  <c r="C523"/>
  <c r="D523"/>
  <c r="G523" s="1"/>
  <c r="B524"/>
  <c r="C524"/>
  <c r="D524"/>
  <c r="B525"/>
  <c r="C525"/>
  <c r="D525"/>
  <c r="G525" s="1"/>
  <c r="B526"/>
  <c r="B527"/>
  <c r="C527"/>
  <c r="D527"/>
  <c r="B528"/>
  <c r="C528"/>
  <c r="D528"/>
  <c r="B529"/>
  <c r="B530"/>
  <c r="C530"/>
  <c r="D530"/>
  <c r="G530"/>
  <c r="B531"/>
  <c r="C531"/>
  <c r="D531"/>
  <c r="G531"/>
  <c r="B532"/>
  <c r="C532"/>
  <c r="D532"/>
  <c r="G532"/>
  <c r="B533"/>
  <c r="C533"/>
  <c r="D533"/>
  <c r="G533"/>
  <c r="B534"/>
  <c r="B535"/>
  <c r="C535"/>
  <c r="D535"/>
  <c r="B536"/>
  <c r="C536"/>
  <c r="D536"/>
  <c r="B537"/>
  <c r="C537"/>
  <c r="D537"/>
  <c r="B538"/>
  <c r="C538"/>
  <c r="D538"/>
  <c r="B539"/>
  <c r="C539"/>
  <c r="D539"/>
  <c r="B540"/>
  <c r="C540"/>
  <c r="D540"/>
  <c r="B541"/>
  <c r="B542"/>
  <c r="C542"/>
  <c r="D542"/>
  <c r="B543"/>
  <c r="C543"/>
  <c r="D543"/>
  <c r="G543" s="1"/>
  <c r="B544"/>
  <c r="C544"/>
  <c r="D544"/>
  <c r="B545"/>
  <c r="C545"/>
  <c r="D545"/>
  <c r="G545" s="1"/>
  <c r="B546"/>
  <c r="B547"/>
  <c r="C547"/>
  <c r="D547"/>
  <c r="B548"/>
  <c r="C548"/>
  <c r="D548"/>
  <c r="B549"/>
  <c r="C549"/>
  <c r="D549"/>
  <c r="B550"/>
  <c r="C550"/>
  <c r="D550"/>
  <c r="B551"/>
  <c r="C551"/>
  <c r="D551"/>
  <c r="B552"/>
  <c r="C552"/>
  <c r="D552"/>
  <c r="B553"/>
  <c r="C553"/>
  <c r="D553"/>
  <c r="B554"/>
  <c r="B555"/>
  <c r="C555"/>
  <c r="D555"/>
  <c r="G555"/>
  <c r="B556"/>
  <c r="C556"/>
  <c r="D556"/>
  <c r="G556"/>
  <c r="B557"/>
  <c r="C557"/>
  <c r="D557"/>
  <c r="G557"/>
  <c r="B558"/>
  <c r="B559"/>
  <c r="B560"/>
  <c r="C560"/>
  <c r="D560"/>
  <c r="B561"/>
  <c r="C561"/>
  <c r="D561"/>
  <c r="G561" s="1"/>
  <c r="B562"/>
  <c r="B563"/>
  <c r="C563"/>
  <c r="D563"/>
  <c r="B564"/>
  <c r="C564"/>
  <c r="D564"/>
  <c r="B565"/>
  <c r="B566"/>
  <c r="C566"/>
  <c r="D566"/>
  <c r="G566"/>
  <c r="B567"/>
  <c r="C567"/>
  <c r="D567"/>
  <c r="G567"/>
  <c r="B568"/>
  <c r="B569"/>
  <c r="C569"/>
  <c r="D569"/>
  <c r="B570"/>
  <c r="C570"/>
  <c r="D570"/>
  <c r="B571"/>
  <c r="B572"/>
  <c r="B573"/>
  <c r="C573"/>
  <c r="D573"/>
  <c r="B574"/>
  <c r="C574"/>
  <c r="D574"/>
  <c r="B575"/>
  <c r="C575"/>
  <c r="D575"/>
  <c r="B576"/>
  <c r="B577"/>
  <c r="C577"/>
  <c r="D577"/>
  <c r="G577"/>
  <c r="B578"/>
  <c r="B579"/>
  <c r="C579"/>
  <c r="D579"/>
  <c r="B580"/>
  <c r="C580"/>
  <c r="D580"/>
  <c r="B581"/>
  <c r="B582"/>
  <c r="C582"/>
  <c r="D582"/>
  <c r="B583"/>
  <c r="C583"/>
  <c r="D583"/>
  <c r="G583" s="1"/>
  <c r="B584"/>
  <c r="B585"/>
  <c r="B586"/>
  <c r="C586"/>
  <c r="D586"/>
  <c r="G586"/>
  <c r="B587"/>
  <c r="C587"/>
  <c r="D587"/>
  <c r="G587"/>
  <c r="B588"/>
  <c r="C588"/>
  <c r="D588"/>
  <c r="G588"/>
  <c r="B589"/>
  <c r="C589"/>
  <c r="D589"/>
  <c r="G589"/>
  <c r="B590"/>
  <c r="B591"/>
  <c r="C591"/>
  <c r="D591"/>
  <c r="B592"/>
  <c r="C592"/>
  <c r="D592"/>
  <c r="B593"/>
  <c r="C593"/>
  <c r="D593"/>
  <c r="B594"/>
  <c r="B595"/>
  <c r="C595"/>
  <c r="D595"/>
  <c r="B596"/>
  <c r="B597"/>
  <c r="C597"/>
  <c r="D597"/>
  <c r="G597"/>
  <c r="B598"/>
  <c r="C598"/>
  <c r="D598"/>
  <c r="G598"/>
  <c r="B599"/>
  <c r="C599"/>
  <c r="D599"/>
  <c r="G599"/>
  <c r="B600"/>
  <c r="C600"/>
  <c r="D600"/>
  <c r="G600"/>
  <c r="B601"/>
  <c r="C601"/>
  <c r="D601"/>
  <c r="G601"/>
  <c r="B602"/>
  <c r="C602"/>
  <c r="D602"/>
  <c r="G602"/>
  <c r="B603"/>
  <c r="B604"/>
  <c r="C604"/>
  <c r="D604"/>
  <c r="B605"/>
  <c r="C605"/>
  <c r="D605"/>
  <c r="B606"/>
  <c r="C606"/>
  <c r="D606"/>
  <c r="B607"/>
  <c r="C607"/>
  <c r="D607"/>
  <c r="B608"/>
  <c r="B609"/>
  <c r="C609"/>
  <c r="D609"/>
  <c r="G609"/>
  <c r="B610"/>
  <c r="C610"/>
  <c r="D610"/>
  <c r="G610"/>
  <c r="B611"/>
  <c r="C611"/>
  <c r="D611"/>
  <c r="G611"/>
  <c r="B612"/>
  <c r="C612"/>
  <c r="D612"/>
  <c r="G612"/>
  <c r="B613"/>
  <c r="C613"/>
  <c r="D613"/>
  <c r="G613"/>
  <c r="B614"/>
  <c r="C614"/>
  <c r="D614"/>
  <c r="G614"/>
  <c r="B615"/>
  <c r="C615"/>
  <c r="D615"/>
  <c r="G615"/>
  <c r="B616"/>
  <c r="B617"/>
  <c r="B618"/>
  <c r="C618"/>
  <c r="D618"/>
  <c r="G618"/>
  <c r="B619"/>
  <c r="C619"/>
  <c r="D619"/>
  <c r="G619"/>
  <c r="B620"/>
  <c r="B621"/>
  <c r="C621"/>
  <c r="D621"/>
  <c r="B622"/>
  <c r="C622"/>
  <c r="D622"/>
  <c r="B623"/>
  <c r="B624"/>
  <c r="C624"/>
  <c r="D624"/>
  <c r="G624"/>
  <c r="B625"/>
  <c r="C625"/>
  <c r="D625"/>
  <c r="G625"/>
  <c r="B626"/>
  <c r="B627"/>
  <c r="B628"/>
  <c r="C628"/>
  <c r="D628"/>
  <c r="G628"/>
  <c r="B629"/>
  <c r="C629"/>
  <c r="D629"/>
  <c r="G629"/>
  <c r="B630"/>
  <c r="B631"/>
  <c r="B632"/>
  <c r="B633"/>
  <c r="B634"/>
  <c r="B635"/>
  <c r="B636"/>
  <c r="B637"/>
  <c r="B638"/>
  <c r="C638"/>
  <c r="D638"/>
  <c r="G638" s="1"/>
  <c r="B639"/>
  <c r="C639"/>
  <c r="D639"/>
  <c r="G639" s="1"/>
  <c r="B640"/>
  <c r="C640"/>
  <c r="D640"/>
  <c r="G640"/>
  <c r="B641"/>
  <c r="C641"/>
  <c r="D641"/>
  <c r="G641" s="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G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G981" s="1"/>
  <c r="C981"/>
  <c r="D981"/>
  <c r="B982"/>
  <c r="G982" s="1"/>
  <c r="C982"/>
  <c r="D982"/>
  <c r="B983"/>
  <c r="B984"/>
  <c r="B985"/>
  <c r="G985" s="1"/>
  <c r="C985"/>
  <c r="D985"/>
  <c r="B986"/>
  <c r="C986"/>
  <c r="D986"/>
  <c r="B987"/>
  <c r="G987" s="1"/>
  <c r="C987"/>
  <c r="D987"/>
  <c r="B988"/>
  <c r="G988" s="1"/>
  <c r="C988"/>
  <c r="D988"/>
  <c r="B989"/>
  <c r="C989"/>
  <c r="D989"/>
  <c r="B990"/>
  <c r="B991"/>
  <c r="C991"/>
  <c r="H991" s="1"/>
  <c r="D991"/>
  <c r="B992"/>
  <c r="C992"/>
  <c r="D992"/>
  <c r="B993"/>
  <c r="C993"/>
  <c r="D993"/>
  <c r="B994"/>
  <c r="C994"/>
  <c r="D994"/>
  <c r="G994" s="1"/>
  <c r="B995"/>
  <c r="C995"/>
  <c r="D995"/>
  <c r="B996"/>
  <c r="C996"/>
  <c r="D996"/>
  <c r="B997"/>
  <c r="C997"/>
  <c r="D997"/>
  <c r="B998"/>
  <c r="C998"/>
  <c r="D998"/>
  <c r="G998" s="1"/>
  <c r="B999"/>
  <c r="C999"/>
  <c r="D999"/>
  <c r="B1000"/>
  <c r="B1001"/>
  <c r="C1001"/>
  <c r="D1001"/>
  <c r="G1001"/>
  <c r="B1002"/>
  <c r="C1002"/>
  <c r="D1002"/>
  <c r="G1002"/>
  <c r="B1003"/>
  <c r="C1003"/>
  <c r="D1003"/>
  <c r="G1003"/>
  <c r="B1004"/>
  <c r="C1004"/>
  <c r="D1004"/>
  <c r="G1004"/>
  <c r="B1005"/>
  <c r="C1005"/>
  <c r="D1005"/>
  <c r="G1005"/>
  <c r="B1006"/>
  <c r="B1007"/>
  <c r="C1007"/>
  <c r="D1007"/>
  <c r="B1008"/>
  <c r="G1008" s="1"/>
  <c r="C1008"/>
  <c r="D1008"/>
  <c r="B1009"/>
  <c r="G1009" s="1"/>
  <c r="C1009"/>
  <c r="D1009"/>
  <c r="B1010"/>
  <c r="G1010" s="1"/>
  <c r="C1010"/>
  <c r="D1010"/>
  <c r="B1011"/>
  <c r="C1011"/>
  <c r="D1011"/>
  <c r="B1012"/>
  <c r="B1013"/>
  <c r="C1013"/>
  <c r="D1013"/>
  <c r="G1013"/>
  <c r="B1014"/>
  <c r="C1014"/>
  <c r="D1014"/>
  <c r="G1014"/>
  <c r="B1015"/>
  <c r="C1015"/>
  <c r="D1015"/>
  <c r="G1015"/>
  <c r="B1016"/>
  <c r="B1017"/>
  <c r="C1017"/>
  <c r="D1017"/>
  <c r="G1017" s="1"/>
  <c r="B1018"/>
  <c r="C1018"/>
  <c r="D1018"/>
  <c r="B1019"/>
  <c r="C1019"/>
  <c r="D1019"/>
  <c r="G1019" s="1"/>
  <c r="B1020"/>
  <c r="C1020"/>
  <c r="D1020"/>
  <c r="B1021"/>
  <c r="C1021"/>
  <c r="D1021"/>
  <c r="G1021" s="1"/>
  <c r="B1022"/>
  <c r="C1022"/>
  <c r="D1022"/>
  <c r="B1023"/>
  <c r="B1024"/>
  <c r="C1024"/>
  <c r="D1024"/>
  <c r="G1024"/>
  <c r="B1025"/>
  <c r="C1025"/>
  <c r="D1025"/>
  <c r="G1025" s="1"/>
  <c r="B1026"/>
  <c r="C1026"/>
  <c r="D1026"/>
  <c r="G1026"/>
  <c r="B1027"/>
  <c r="B1028"/>
  <c r="G1028" s="1"/>
  <c r="C1028"/>
  <c r="D1028"/>
  <c r="B1029"/>
  <c r="G1029" s="1"/>
  <c r="C1029"/>
  <c r="D1029"/>
  <c r="B1030"/>
  <c r="G1030" s="1"/>
  <c r="C1030"/>
  <c r="D1030"/>
  <c r="B1031"/>
  <c r="G1031" s="1"/>
  <c r="C1031"/>
  <c r="D1031"/>
  <c r="B1032"/>
  <c r="G1032" s="1"/>
  <c r="C1032"/>
  <c r="D1032"/>
  <c r="B1033"/>
  <c r="G1033" s="1"/>
  <c r="C1033"/>
  <c r="D1033"/>
  <c r="B1034"/>
  <c r="B1035"/>
  <c r="C1035"/>
  <c r="D1035"/>
  <c r="G1035"/>
  <c r="B1036"/>
  <c r="C1036"/>
  <c r="D1036"/>
  <c r="G1036"/>
  <c r="B1037"/>
  <c r="C1037"/>
  <c r="D1037"/>
  <c r="G1037"/>
  <c r="B1038"/>
  <c r="C1038"/>
  <c r="D1038"/>
  <c r="G1038"/>
  <c r="B1039"/>
  <c r="B1040"/>
  <c r="B1041"/>
  <c r="B1042"/>
  <c r="C1042"/>
  <c r="D1042"/>
  <c r="G1042" s="1"/>
  <c r="B1043"/>
  <c r="C1043"/>
  <c r="D1043"/>
  <c r="B1044"/>
  <c r="C1044"/>
  <c r="D1044"/>
  <c r="G1044" s="1"/>
  <c r="B1045"/>
  <c r="C1045"/>
  <c r="D1045"/>
  <c r="B1046"/>
  <c r="C1046"/>
  <c r="D1046"/>
  <c r="G1046" s="1"/>
  <c r="B1047"/>
  <c r="C1047"/>
  <c r="D1047"/>
  <c r="B1048"/>
  <c r="C1048"/>
  <c r="D1048"/>
  <c r="G1048" s="1"/>
  <c r="B1049"/>
  <c r="B1050"/>
  <c r="B1051"/>
  <c r="C1051"/>
  <c r="D1051"/>
  <c r="B1052"/>
  <c r="C1052"/>
  <c r="D1052"/>
  <c r="G1052" s="1"/>
  <c r="B1053"/>
  <c r="C1053"/>
  <c r="D1053"/>
  <c r="B1054"/>
  <c r="C1054"/>
  <c r="D1054"/>
  <c r="B1055"/>
  <c r="C1055"/>
  <c r="D1055"/>
  <c r="B1056"/>
  <c r="C1056"/>
  <c r="D1056"/>
  <c r="B1057"/>
  <c r="B1058"/>
  <c r="B1059"/>
  <c r="C1059"/>
  <c r="D1059"/>
  <c r="G1059" s="1"/>
  <c r="B1060"/>
  <c r="C1060"/>
  <c r="D1060"/>
  <c r="B1061"/>
  <c r="C1061"/>
  <c r="D1061"/>
  <c r="G1061" s="1"/>
  <c r="B1062"/>
  <c r="C1062"/>
  <c r="D1062"/>
  <c r="B1063"/>
  <c r="C1063"/>
  <c r="D1063"/>
  <c r="G1063" s="1"/>
  <c r="B1064"/>
  <c r="C1064"/>
  <c r="D1064"/>
  <c r="B1065"/>
  <c r="C1065"/>
  <c r="D1065"/>
  <c r="G1065" s="1"/>
  <c r="B1066"/>
  <c r="C1066"/>
  <c r="D1066"/>
  <c r="B1067"/>
  <c r="C1067"/>
  <c r="D1067"/>
  <c r="G1067" s="1"/>
  <c r="B1068"/>
  <c r="C1068"/>
  <c r="D1068"/>
  <c r="B1069"/>
  <c r="C1069"/>
  <c r="D1069"/>
  <c r="G1069" s="1"/>
  <c r="B1070"/>
  <c r="C1070"/>
  <c r="D1070"/>
  <c r="B1071"/>
  <c r="C1071"/>
  <c r="D1071"/>
  <c r="G1071" s="1"/>
  <c r="B1072"/>
  <c r="C1072"/>
  <c r="D1072"/>
  <c r="B1073"/>
  <c r="C1073"/>
  <c r="D1073"/>
  <c r="G1073" s="1"/>
  <c r="B1074"/>
  <c r="C1074"/>
  <c r="D1074"/>
  <c r="B1075"/>
  <c r="C1075"/>
  <c r="D1075"/>
  <c r="G1075" s="1"/>
  <c r="B1076"/>
  <c r="B1077"/>
  <c r="G1077" s="1"/>
  <c r="C1077"/>
  <c r="D1077"/>
  <c r="B1078"/>
  <c r="G1078" s="1"/>
  <c r="C1078"/>
  <c r="D1078"/>
  <c r="B1079"/>
  <c r="G1079" s="1"/>
  <c r="C1079"/>
  <c r="D1079"/>
  <c r="B1080"/>
  <c r="G1080" s="1"/>
  <c r="C1080"/>
  <c r="D1080"/>
  <c r="B1081"/>
  <c r="G1081" s="1"/>
  <c r="C1081"/>
  <c r="D1081"/>
  <c r="B1082"/>
  <c r="G1082" s="1"/>
  <c r="C1082"/>
  <c r="D1082"/>
  <c r="B1083"/>
  <c r="G1083" s="1"/>
  <c r="C1083"/>
  <c r="D1083"/>
  <c r="B1084"/>
  <c r="G1084" s="1"/>
  <c r="C1084"/>
  <c r="D1084"/>
  <c r="B1085"/>
  <c r="G1085" s="1"/>
  <c r="C1085"/>
  <c r="D1085"/>
  <c r="B1086"/>
  <c r="G1086" s="1"/>
  <c r="C1086"/>
  <c r="D1086"/>
  <c r="B1087"/>
  <c r="G1087" s="1"/>
  <c r="C1087"/>
  <c r="D1087"/>
  <c r="B1088"/>
  <c r="B1089"/>
  <c r="B1090"/>
  <c r="G1090" s="1"/>
  <c r="C1090"/>
  <c r="D1090"/>
  <c r="B1091"/>
  <c r="G1091" s="1"/>
  <c r="C1091"/>
  <c r="D1091"/>
  <c r="B1092"/>
  <c r="G1092" s="1"/>
  <c r="C1092"/>
  <c r="D1092"/>
  <c r="B1093"/>
  <c r="G1093" s="1"/>
  <c r="C1093"/>
  <c r="D1093"/>
  <c r="B1094"/>
  <c r="G1094" s="1"/>
  <c r="C1094"/>
  <c r="D1094"/>
  <c r="B1095"/>
  <c r="G1095" s="1"/>
  <c r="C1095"/>
  <c r="D1095"/>
  <c r="B1096"/>
  <c r="B1097"/>
  <c r="C1097"/>
  <c r="D1097"/>
  <c r="G1097"/>
  <c r="B1098"/>
  <c r="C1098"/>
  <c r="D1098"/>
  <c r="G1098"/>
  <c r="B1099"/>
  <c r="C1099"/>
  <c r="D1099"/>
  <c r="G1099"/>
  <c r="B1100"/>
  <c r="C1100"/>
  <c r="D1100"/>
  <c r="G1100"/>
  <c r="B1101"/>
  <c r="C1101"/>
  <c r="D1101"/>
  <c r="G1101"/>
  <c r="B1102"/>
  <c r="C1102"/>
  <c r="D1102"/>
  <c r="G1102"/>
  <c r="B1103"/>
  <c r="C1103"/>
  <c r="D1103"/>
  <c r="G1103"/>
  <c r="B1104"/>
  <c r="B1105"/>
  <c r="B1106"/>
  <c r="C1106"/>
  <c r="D1106"/>
  <c r="B1107"/>
  <c r="C1107"/>
  <c r="D1107"/>
  <c r="G1107" s="1"/>
  <c r="B1108"/>
  <c r="C1108"/>
  <c r="D1108"/>
  <c r="B1109"/>
  <c r="C1109"/>
  <c r="D1109"/>
  <c r="G1109" s="1"/>
  <c r="B1110"/>
  <c r="C1110"/>
  <c r="D1110"/>
  <c r="B1111"/>
  <c r="C1111"/>
  <c r="D1111"/>
  <c r="G1111" s="1"/>
  <c r="B1112"/>
  <c r="B1113"/>
  <c r="G1113" s="1"/>
  <c r="C1113"/>
  <c r="D1113"/>
  <c r="B1114"/>
  <c r="G1114" s="1"/>
  <c r="C1114"/>
  <c r="D1114"/>
  <c r="B1115"/>
  <c r="G1115" s="1"/>
  <c r="C1115"/>
  <c r="D1115"/>
  <c r="B1116"/>
  <c r="B1117"/>
  <c r="C1117"/>
  <c r="D1117"/>
  <c r="G1117"/>
  <c r="B1118"/>
  <c r="C1118"/>
  <c r="D1118"/>
  <c r="G1118"/>
  <c r="B1119"/>
  <c r="B1120"/>
  <c r="G1120" s="1"/>
  <c r="C1120"/>
  <c r="D1120"/>
  <c r="B1121"/>
  <c r="G1121" s="1"/>
  <c r="C1121"/>
  <c r="D1121"/>
  <c r="B1122"/>
  <c r="G1122" s="1"/>
  <c r="C1122"/>
  <c r="D1122"/>
  <c r="B1123"/>
  <c r="G1123" s="1"/>
  <c r="C1123"/>
  <c r="D1123"/>
  <c r="B1124"/>
  <c r="G1124" s="1"/>
  <c r="C1124"/>
  <c r="D1124"/>
  <c r="B1125"/>
  <c r="G1125" s="1"/>
  <c r="C1125"/>
  <c r="D1125"/>
  <c r="B1126"/>
  <c r="G1126" s="1"/>
  <c r="C1126"/>
  <c r="D1126"/>
  <c r="B1127"/>
  <c r="G1127" s="1"/>
  <c r="C1127"/>
  <c r="D1127"/>
  <c r="B1128"/>
  <c r="C1128"/>
  <c r="D1128"/>
  <c r="B1129"/>
  <c r="C1129"/>
  <c r="G1129" s="1"/>
  <c r="D1129"/>
  <c r="B1130"/>
  <c r="C1130"/>
  <c r="D1130"/>
  <c r="B1131"/>
  <c r="C1131"/>
  <c r="G1131" s="1"/>
  <c r="D1131"/>
  <c r="B1132"/>
  <c r="C1132"/>
  <c r="D1132"/>
  <c r="B1133"/>
  <c r="C1133"/>
  <c r="G1133" s="1"/>
  <c r="D1133"/>
  <c r="B1134"/>
  <c r="B1135"/>
  <c r="C1135"/>
  <c r="D1135"/>
  <c r="G1135" s="1"/>
  <c r="B1136"/>
  <c r="C1136"/>
  <c r="D1136"/>
  <c r="G1136" s="1"/>
  <c r="B1137"/>
  <c r="C1137"/>
  <c r="D1137"/>
  <c r="G1137"/>
  <c r="B1138"/>
  <c r="B1139"/>
  <c r="B1140"/>
  <c r="B1141"/>
  <c r="C1141"/>
  <c r="D1141"/>
  <c r="B1142"/>
  <c r="C1142"/>
  <c r="G1142" s="1"/>
  <c r="D1142"/>
  <c r="B1143"/>
  <c r="B1144"/>
  <c r="C1144"/>
  <c r="D1144"/>
  <c r="G1144"/>
  <c r="B1145"/>
  <c r="C1145"/>
  <c r="D1145"/>
  <c r="G1145"/>
  <c r="B1146"/>
  <c r="C1146"/>
  <c r="D1146"/>
  <c r="G1146"/>
  <c r="B1147"/>
  <c r="C1147"/>
  <c r="D1147"/>
  <c r="G1147"/>
  <c r="B1148"/>
  <c r="C1148"/>
  <c r="D1148"/>
  <c r="G1148"/>
  <c r="B1149"/>
  <c r="C1149"/>
  <c r="D1149"/>
  <c r="G1149"/>
  <c r="B1150"/>
  <c r="C1150"/>
  <c r="D1150"/>
  <c r="G1150"/>
  <c r="B1151"/>
  <c r="C1151"/>
  <c r="D1151"/>
  <c r="G1151"/>
  <c r="B1152"/>
  <c r="B1153"/>
  <c r="B1154"/>
  <c r="C1154"/>
  <c r="D1154"/>
  <c r="B1155"/>
  <c r="C1155"/>
  <c r="D1155"/>
  <c r="B1156"/>
  <c r="C1156"/>
  <c r="G1156" s="1"/>
  <c r="D1156"/>
  <c r="B1157"/>
  <c r="C1157"/>
  <c r="D1157"/>
  <c r="B1158"/>
  <c r="C1158"/>
  <c r="D1158"/>
  <c r="B1159"/>
  <c r="C1159"/>
  <c r="D1159"/>
  <c r="B1160"/>
  <c r="B1161"/>
  <c r="C1161"/>
  <c r="D1161"/>
  <c r="B1162"/>
  <c r="C1162"/>
  <c r="G1162" s="1"/>
  <c r="D1162"/>
  <c r="B1163"/>
  <c r="C1163"/>
  <c r="D1163"/>
  <c r="B1164"/>
  <c r="C1164"/>
  <c r="G1164" s="1"/>
  <c r="D1164"/>
  <c r="B1165"/>
  <c r="C1165"/>
  <c r="D1165"/>
  <c r="B1166"/>
  <c r="C1166"/>
  <c r="G1166" s="1"/>
  <c r="D1166"/>
  <c r="B1167"/>
  <c r="C1167"/>
  <c r="D1167"/>
  <c r="B1168"/>
  <c r="B1169"/>
  <c r="B1170"/>
  <c r="C1170"/>
  <c r="D1170"/>
  <c r="G1170"/>
  <c r="B1171"/>
  <c r="C1171"/>
  <c r="D1171"/>
  <c r="G1171"/>
  <c r="B1172"/>
  <c r="C1172"/>
  <c r="D1172"/>
  <c r="G1172"/>
  <c r="B1173"/>
  <c r="C1173"/>
  <c r="D1173"/>
  <c r="G1173"/>
  <c r="B1174"/>
  <c r="C1174"/>
  <c r="D1174"/>
  <c r="G1174"/>
  <c r="B1175"/>
  <c r="C1175"/>
  <c r="D1175"/>
  <c r="G1175"/>
  <c r="B1176"/>
  <c r="C1176"/>
  <c r="D1176"/>
  <c r="G1176"/>
  <c r="B1177"/>
  <c r="C1177"/>
  <c r="D1177"/>
  <c r="G1177"/>
  <c r="B1178"/>
  <c r="C1178"/>
  <c r="D1178"/>
  <c r="G1178"/>
  <c r="B1179"/>
  <c r="C1179"/>
  <c r="D1179"/>
  <c r="G1179"/>
  <c r="B1180"/>
  <c r="C1180"/>
  <c r="D1180"/>
  <c r="G1180"/>
  <c r="B1181"/>
  <c r="C1181"/>
  <c r="D1181"/>
  <c r="G1181"/>
  <c r="B1182"/>
  <c r="C1182"/>
  <c r="D1182"/>
  <c r="G1182"/>
  <c r="B1183"/>
  <c r="C1183"/>
  <c r="D1183"/>
  <c r="G1183"/>
  <c r="B1184"/>
  <c r="C1184"/>
  <c r="D1184"/>
  <c r="G1184"/>
  <c r="B1185"/>
  <c r="C1185"/>
  <c r="D1185"/>
  <c r="G1185"/>
  <c r="B1186"/>
  <c r="B1187"/>
  <c r="C1187"/>
  <c r="D1187"/>
  <c r="B1188"/>
  <c r="C1188"/>
  <c r="D1188"/>
  <c r="B1189"/>
  <c r="C1189"/>
  <c r="D1189"/>
  <c r="B1190"/>
  <c r="C1190"/>
  <c r="G1190" s="1"/>
  <c r="D1190"/>
  <c r="B1191"/>
  <c r="C1191"/>
  <c r="D1191"/>
  <c r="B1192"/>
  <c r="C1192"/>
  <c r="D1192"/>
  <c r="B1193"/>
  <c r="C1193"/>
  <c r="D1193"/>
  <c r="B1194"/>
  <c r="C1194"/>
  <c r="G1194" s="1"/>
  <c r="D1194"/>
  <c r="B1195"/>
  <c r="C1195"/>
  <c r="D1195"/>
  <c r="B1196"/>
  <c r="B1197"/>
  <c r="C1197"/>
  <c r="D1197"/>
  <c r="B1198"/>
  <c r="C1198"/>
  <c r="G1198" s="1"/>
  <c r="D1198"/>
  <c r="B1199"/>
  <c r="B1200"/>
  <c r="B1201"/>
  <c r="B1202"/>
  <c r="C1202"/>
  <c r="D1202"/>
  <c r="B1203"/>
  <c r="C1203"/>
  <c r="D1203"/>
  <c r="B1204"/>
  <c r="B1205"/>
  <c r="C1205"/>
  <c r="D1205"/>
  <c r="B1206"/>
  <c r="C1206"/>
  <c r="G1206" s="1"/>
  <c r="D1206"/>
  <c r="B1207"/>
  <c r="C1207"/>
  <c r="D1207"/>
  <c r="B1208"/>
  <c r="B1209"/>
  <c r="C1209"/>
  <c r="D1209"/>
  <c r="B1210"/>
  <c r="C1210"/>
  <c r="D1210"/>
  <c r="B1211"/>
  <c r="G1211" s="1"/>
  <c r="C1211"/>
  <c r="D1211"/>
  <c r="B1212"/>
  <c r="B1213"/>
  <c r="C1213"/>
  <c r="D1213"/>
  <c r="G1213"/>
  <c r="B1214"/>
  <c r="C1214"/>
  <c r="D1214"/>
  <c r="B1215"/>
  <c r="C1215"/>
  <c r="D1215"/>
  <c r="G1215" s="1"/>
  <c r="B1216"/>
  <c r="C1216"/>
  <c r="D1216"/>
  <c r="G1216"/>
  <c r="B1217"/>
  <c r="C1217"/>
  <c r="D1217"/>
  <c r="G1217"/>
  <c r="B1218"/>
  <c r="C1218"/>
  <c r="D1218"/>
  <c r="G1218"/>
  <c r="B1219"/>
  <c r="B1220"/>
  <c r="B1221"/>
  <c r="C1221"/>
  <c r="G1221" s="1"/>
  <c r="D1221"/>
  <c r="B1222"/>
  <c r="C1222"/>
  <c r="D1222"/>
  <c r="B1223"/>
  <c r="C1223"/>
  <c r="G1223" s="1"/>
  <c r="D1223"/>
  <c r="B1224"/>
  <c r="C1224"/>
  <c r="D1224"/>
  <c r="B1225"/>
  <c r="C1225"/>
  <c r="G1225" s="1"/>
  <c r="D1225"/>
  <c r="B1226"/>
  <c r="C1226"/>
  <c r="D1226"/>
  <c r="B1227"/>
  <c r="C1227"/>
  <c r="G1227" s="1"/>
  <c r="D1227"/>
  <c r="B1228"/>
  <c r="C1228"/>
  <c r="D1228"/>
  <c r="B1229"/>
  <c r="C1229"/>
  <c r="G1229" s="1"/>
  <c r="D1229"/>
  <c r="B1230"/>
  <c r="C1230"/>
  <c r="D1230"/>
  <c r="B1231"/>
  <c r="C1231"/>
  <c r="G1231" s="1"/>
  <c r="D1231"/>
  <c r="B1232"/>
  <c r="C1232"/>
  <c r="D1232"/>
  <c r="B1233"/>
  <c r="C1233"/>
  <c r="G1233" s="1"/>
  <c r="D1233"/>
  <c r="B1234"/>
  <c r="C1234"/>
  <c r="D1234"/>
  <c r="B1235"/>
  <c r="C1235"/>
  <c r="G1235" s="1"/>
  <c r="D1235"/>
  <c r="B1236"/>
  <c r="C1236"/>
  <c r="D1236"/>
  <c r="B1237"/>
  <c r="C1237"/>
  <c r="G1237" s="1"/>
  <c r="D1237"/>
  <c r="B1238"/>
  <c r="C1238"/>
  <c r="D1238"/>
  <c r="B1239"/>
  <c r="C1239"/>
  <c r="G1239" s="1"/>
  <c r="D1239"/>
  <c r="B1240"/>
  <c r="C1240"/>
  <c r="D1240"/>
  <c r="B1241"/>
  <c r="C1241"/>
  <c r="G1241" s="1"/>
  <c r="D1241"/>
  <c r="B1242"/>
  <c r="C1242"/>
  <c r="D1242"/>
  <c r="B1243"/>
  <c r="C1243"/>
  <c r="G1243" s="1"/>
  <c r="D1243"/>
  <c r="B1244"/>
  <c r="C1244"/>
  <c r="D1244"/>
  <c r="B1245"/>
  <c r="C1245"/>
  <c r="G1245" s="1"/>
  <c r="D1245"/>
  <c r="B1246"/>
  <c r="C1246"/>
  <c r="D1246"/>
  <c r="B1247"/>
  <c r="C1247"/>
  <c r="G1247" s="1"/>
  <c r="D1247"/>
  <c r="B1248"/>
  <c r="C1248"/>
  <c r="D1248"/>
  <c r="B1249"/>
  <c r="C1249"/>
  <c r="G1249" s="1"/>
  <c r="D1249"/>
  <c r="B1250"/>
  <c r="C1250"/>
  <c r="D1250"/>
  <c r="B1251"/>
  <c r="C1251"/>
  <c r="D1251"/>
  <c r="B1252"/>
  <c r="C1252"/>
  <c r="D1252"/>
  <c r="B1253"/>
  <c r="C1253"/>
  <c r="D1253"/>
  <c r="B1254"/>
  <c r="C1254"/>
  <c r="D1254"/>
  <c r="B1255"/>
  <c r="C1255"/>
  <c r="G1255" s="1"/>
  <c r="D1255"/>
  <c r="B1256"/>
  <c r="C1256"/>
  <c r="D1256"/>
  <c r="B1257"/>
  <c r="C1257"/>
  <c r="G1257" s="1"/>
  <c r="D1257"/>
  <c r="B1258"/>
  <c r="C1258"/>
  <c r="D1258"/>
  <c r="B1259"/>
  <c r="C1259"/>
  <c r="G1259" s="1"/>
  <c r="D1259"/>
  <c r="B1260"/>
  <c r="C1260"/>
  <c r="D1260"/>
  <c r="B1261"/>
  <c r="C1261"/>
  <c r="G1261" s="1"/>
  <c r="D1261"/>
  <c r="B1262"/>
  <c r="C1262"/>
  <c r="D1262"/>
  <c r="B1263"/>
  <c r="C1263"/>
  <c r="G1263" s="1"/>
  <c r="D1263"/>
  <c r="B1264"/>
  <c r="C1264"/>
  <c r="D1264"/>
  <c r="B1265"/>
  <c r="C1265"/>
  <c r="G1265" s="1"/>
  <c r="D1265"/>
  <c r="B1266"/>
  <c r="C1266"/>
  <c r="D1266"/>
  <c r="B1267"/>
  <c r="C1267"/>
  <c r="G1267" s="1"/>
  <c r="D1267"/>
  <c r="B1268"/>
  <c r="C1268"/>
  <c r="D1268"/>
  <c r="B1269"/>
  <c r="C1269"/>
  <c r="G1269" s="1"/>
  <c r="D1269"/>
  <c r="B1270"/>
  <c r="C1270"/>
  <c r="D1270"/>
  <c r="B1271"/>
  <c r="C1271"/>
  <c r="G1271" s="1"/>
  <c r="D1271"/>
  <c r="B1272"/>
  <c r="C1272"/>
  <c r="D1272"/>
  <c r="B1273"/>
  <c r="C1273"/>
  <c r="G1273" s="1"/>
  <c r="D1273"/>
  <c r="B1274"/>
  <c r="C1274"/>
  <c r="D1274"/>
  <c r="B1275"/>
  <c r="C1275"/>
  <c r="G1275" s="1"/>
  <c r="D1275"/>
  <c r="B1276"/>
  <c r="C1276"/>
  <c r="D1276"/>
  <c r="B1277"/>
  <c r="C1277"/>
  <c r="G1277" s="1"/>
  <c r="D1277"/>
  <c r="B1278"/>
  <c r="C1278"/>
  <c r="D1278"/>
  <c r="B1279"/>
  <c r="C1279"/>
  <c r="G1279" s="1"/>
  <c r="D1279"/>
  <c r="B1280"/>
  <c r="C1280"/>
  <c r="D1280"/>
  <c r="B1281"/>
  <c r="C1281"/>
  <c r="G1281" s="1"/>
  <c r="D1281"/>
  <c r="B1282"/>
  <c r="C1282"/>
  <c r="D1282"/>
  <c r="B1283"/>
  <c r="C1283"/>
  <c r="G1283" s="1"/>
  <c r="D1283"/>
  <c r="B1284"/>
  <c r="C1284"/>
  <c r="D1284"/>
  <c r="B1285"/>
  <c r="C1285"/>
  <c r="G1285" s="1"/>
  <c r="D1285"/>
  <c r="B1286"/>
  <c r="C1286"/>
  <c r="D1286"/>
  <c r="B1287"/>
  <c r="B1288"/>
  <c r="B1289"/>
  <c r="C1289"/>
  <c r="H1289" s="1"/>
  <c r="D1289"/>
  <c r="B1290"/>
  <c r="C1290"/>
  <c r="D1290"/>
  <c r="B1291"/>
  <c r="C1291"/>
  <c r="H1291" s="1"/>
  <c r="D1291"/>
  <c r="B1292"/>
  <c r="B1293"/>
  <c r="C1293"/>
  <c r="D1293"/>
  <c r="B1294"/>
  <c r="C1294"/>
  <c r="D1294"/>
  <c r="H1294" s="1"/>
  <c r="B1295"/>
  <c r="B1296"/>
  <c r="C1296"/>
  <c r="D1296"/>
  <c r="B1297"/>
  <c r="C1297"/>
  <c r="G1297" s="1"/>
  <c r="D1297"/>
  <c r="B1298"/>
  <c r="C1298"/>
  <c r="D1298"/>
  <c r="B1299"/>
  <c r="C1299"/>
  <c r="G1299" s="1"/>
  <c r="D1299"/>
  <c r="B1300"/>
  <c r="C1300"/>
  <c r="D1300"/>
  <c r="B1301"/>
  <c r="C1301"/>
  <c r="G1301" s="1"/>
  <c r="D1301"/>
  <c r="B1302"/>
  <c r="C1302"/>
  <c r="D1302"/>
  <c r="B1303"/>
  <c r="C1303"/>
  <c r="G1303" s="1"/>
  <c r="D1303"/>
  <c r="B1304"/>
  <c r="B1305"/>
  <c r="C1305"/>
  <c r="D1305"/>
  <c r="G1305"/>
  <c r="B1306"/>
  <c r="C1306"/>
  <c r="H1306" s="1"/>
  <c r="D1306"/>
  <c r="G1306"/>
  <c r="B1307"/>
  <c r="C1307"/>
  <c r="D1307"/>
  <c r="G1307"/>
  <c r="B1308"/>
  <c r="C1308"/>
  <c r="H1308" s="1"/>
  <c r="D1308"/>
  <c r="G1308"/>
  <c r="B1309"/>
  <c r="C1309"/>
  <c r="D1309"/>
  <c r="G1309"/>
  <c r="B1310"/>
  <c r="B1311"/>
  <c r="C1311"/>
  <c r="D1311"/>
  <c r="H1311" s="1"/>
  <c r="B1312"/>
  <c r="C1312"/>
  <c r="D1312"/>
  <c r="B1313"/>
  <c r="C1313"/>
  <c r="D1313"/>
  <c r="H1313" s="1"/>
  <c r="B1314"/>
  <c r="C1314"/>
  <c r="D1314"/>
  <c r="B1315"/>
  <c r="C1315"/>
  <c r="D1315"/>
  <c r="H1315" s="1"/>
  <c r="B1316"/>
  <c r="C1316"/>
  <c r="D1316"/>
  <c r="B1317"/>
  <c r="B1318"/>
  <c r="B1319"/>
  <c r="C1319"/>
  <c r="D1319"/>
  <c r="H1319" s="1"/>
  <c r="B1320"/>
  <c r="C1320"/>
  <c r="G1320" s="1"/>
  <c r="D1320"/>
  <c r="B1321"/>
  <c r="B1322"/>
  <c r="C1322"/>
  <c r="H1322" s="1"/>
  <c r="D1322"/>
  <c r="G1322"/>
  <c r="B1323"/>
  <c r="C1323"/>
  <c r="D1323"/>
  <c r="G1323"/>
  <c r="B1324"/>
  <c r="C1324"/>
  <c r="H1324" s="1"/>
  <c r="D1324"/>
  <c r="G1324"/>
  <c r="B1325"/>
  <c r="B1326"/>
  <c r="C1326"/>
  <c r="D1326"/>
  <c r="B1327"/>
  <c r="C1327"/>
  <c r="H1327" s="1"/>
  <c r="D1327"/>
  <c r="B1328"/>
  <c r="C1328"/>
  <c r="D1328"/>
  <c r="B1329"/>
  <c r="C1329"/>
  <c r="H1329" s="1"/>
  <c r="D1329"/>
  <c r="B1330"/>
  <c r="C1330"/>
  <c r="D1330"/>
  <c r="B1331"/>
  <c r="C1331"/>
  <c r="H1331" s="1"/>
  <c r="D1331"/>
  <c r="B1332"/>
  <c r="B1333"/>
  <c r="C1333"/>
  <c r="D1333"/>
  <c r="B1334"/>
  <c r="C1334"/>
  <c r="D1334"/>
  <c r="H1334" s="1"/>
  <c r="B1335"/>
  <c r="C1335"/>
  <c r="H1335" s="1"/>
  <c r="D1335"/>
  <c r="B1336"/>
  <c r="B1337"/>
  <c r="C1337"/>
  <c r="G1337" s="1"/>
  <c r="D1337"/>
  <c r="B1338"/>
  <c r="C1338"/>
  <c r="D1338"/>
  <c r="B1339"/>
  <c r="C1339"/>
  <c r="G1339" s="1"/>
  <c r="D1339"/>
  <c r="B1340"/>
  <c r="C1340"/>
  <c r="D1340"/>
  <c r="B1341"/>
  <c r="C1341"/>
  <c r="G1341" s="1"/>
  <c r="D1341"/>
  <c r="B1342"/>
  <c r="C1342"/>
  <c r="D1342"/>
  <c r="B1343"/>
  <c r="B1344"/>
  <c r="G1344" s="1"/>
  <c r="C1344"/>
  <c r="D1344"/>
  <c r="H1344" s="1"/>
  <c r="B1345"/>
  <c r="G1345" s="1"/>
  <c r="C1345"/>
  <c r="D1345"/>
  <c r="B1346"/>
  <c r="G1346" s="1"/>
  <c r="C1346"/>
  <c r="D1346"/>
  <c r="H1346" s="1"/>
  <c r="B1347"/>
  <c r="G1347" s="1"/>
  <c r="C1347"/>
  <c r="D1347"/>
  <c r="B1348"/>
  <c r="B1349"/>
  <c r="C1349"/>
  <c r="H1349" s="1"/>
  <c r="D1349"/>
  <c r="G1349"/>
  <c r="B1350"/>
  <c r="C1350"/>
  <c r="D1350"/>
  <c r="G1350"/>
  <c r="B1351"/>
  <c r="C1351"/>
  <c r="H1351" s="1"/>
  <c r="D1351"/>
  <c r="G1351"/>
  <c r="B1352"/>
  <c r="C1352"/>
  <c r="D1352"/>
  <c r="G1352"/>
  <c r="B1353"/>
  <c r="C1353"/>
  <c r="H1353" s="1"/>
  <c r="D1353"/>
  <c r="G1353"/>
  <c r="B1354"/>
  <c r="C1354"/>
  <c r="D1354"/>
  <c r="G1354"/>
  <c r="B1355"/>
  <c r="C1355"/>
  <c r="H1355" s="1"/>
  <c r="D1355"/>
  <c r="G1355"/>
  <c r="B1356"/>
  <c r="C1356"/>
  <c r="D1356"/>
  <c r="G1356"/>
  <c r="B1357"/>
  <c r="B1358"/>
  <c r="C1358"/>
  <c r="D1358"/>
  <c r="H1358" s="1"/>
  <c r="B1359"/>
  <c r="C1359"/>
  <c r="H1359" s="1"/>
  <c r="D1359"/>
  <c r="B1360"/>
  <c r="C1360"/>
  <c r="D1360"/>
  <c r="B1361"/>
  <c r="C1361"/>
  <c r="H1361" s="1"/>
  <c r="D1361"/>
  <c r="B1362"/>
  <c r="C1362"/>
  <c r="D1362"/>
  <c r="B1363"/>
  <c r="C1363"/>
  <c r="H1363" s="1"/>
  <c r="D1363"/>
  <c r="B1364"/>
  <c r="B1365"/>
  <c r="C1365"/>
  <c r="G1365" s="1"/>
  <c r="D1365"/>
  <c r="B1366"/>
  <c r="C1366"/>
  <c r="D1366"/>
  <c r="B1367"/>
  <c r="C1367"/>
  <c r="G1367" s="1"/>
  <c r="D1367"/>
  <c r="B1368"/>
  <c r="C1368"/>
  <c r="D1368"/>
  <c r="B1369"/>
  <c r="C1369"/>
  <c r="G1369" s="1"/>
  <c r="D1369"/>
  <c r="B1370"/>
  <c r="C1370"/>
  <c r="D1370"/>
  <c r="B1371"/>
  <c r="B1372"/>
  <c r="B1373"/>
  <c r="C1373"/>
  <c r="D1373"/>
  <c r="G1373"/>
  <c r="B1374"/>
  <c r="C1374"/>
  <c r="H1374" s="1"/>
  <c r="D1374"/>
  <c r="G1374"/>
  <c r="B1375"/>
  <c r="C1375"/>
  <c r="D1375"/>
  <c r="G1375"/>
  <c r="B1376"/>
  <c r="B1377"/>
  <c r="G1377" s="1"/>
  <c r="C1377"/>
  <c r="D1377"/>
  <c r="H1377" s="1"/>
  <c r="B1378"/>
  <c r="G1378" s="1"/>
  <c r="C1378"/>
  <c r="D1378"/>
  <c r="B1379"/>
  <c r="G1379" s="1"/>
  <c r="C1379"/>
  <c r="D1379"/>
  <c r="H1379" s="1"/>
  <c r="B1380"/>
  <c r="G1380" s="1"/>
  <c r="C1380"/>
  <c r="D1380"/>
  <c r="B1381"/>
  <c r="B1382"/>
  <c r="C1382"/>
  <c r="H1382" s="1"/>
  <c r="D1382"/>
  <c r="G1382"/>
  <c r="B1383"/>
  <c r="C1383"/>
  <c r="D1383"/>
  <c r="G1383"/>
  <c r="B1384"/>
  <c r="C1384"/>
  <c r="H1384" s="1"/>
  <c r="D1384"/>
  <c r="G1384"/>
  <c r="B1385"/>
  <c r="C1385"/>
  <c r="D1385"/>
  <c r="G1385"/>
  <c r="B1386"/>
  <c r="C1386"/>
  <c r="H1386" s="1"/>
  <c r="D1386"/>
  <c r="G1386"/>
  <c r="B1387"/>
  <c r="C1387"/>
  <c r="D1387"/>
  <c r="G1387"/>
  <c r="B1388"/>
  <c r="C1388"/>
  <c r="H1388" s="1"/>
  <c r="D1388"/>
  <c r="G1388"/>
  <c r="B1389"/>
  <c r="B1390"/>
  <c r="C1390"/>
  <c r="D1390"/>
  <c r="G1390"/>
  <c r="B1391"/>
  <c r="C1391"/>
  <c r="H1391" s="1"/>
  <c r="D1391"/>
  <c r="G1391"/>
  <c r="B1392"/>
  <c r="C1392"/>
  <c r="D1392"/>
  <c r="G1392"/>
  <c r="B1393"/>
  <c r="C1393"/>
  <c r="H1393" s="1"/>
  <c r="D1393"/>
  <c r="G1393"/>
  <c r="B1394"/>
  <c r="C1394"/>
  <c r="D1394"/>
  <c r="G1394"/>
  <c r="B1395"/>
  <c r="C1395"/>
  <c r="H1395" s="1"/>
  <c r="D1395"/>
  <c r="G1395"/>
  <c r="B1396"/>
  <c r="B1397"/>
  <c r="B1398"/>
  <c r="C1398"/>
  <c r="D1398"/>
  <c r="G1398"/>
  <c r="B1399"/>
  <c r="C1399"/>
  <c r="D1399"/>
  <c r="G1399" s="1"/>
  <c r="B1400"/>
  <c r="B1401"/>
  <c r="G1401" s="1"/>
  <c r="C1401"/>
  <c r="D1401"/>
  <c r="B1402"/>
  <c r="G1402" s="1"/>
  <c r="C1402"/>
  <c r="D1402"/>
  <c r="H1402" s="1"/>
  <c r="B1403"/>
  <c r="G1403" s="1"/>
  <c r="C1403"/>
  <c r="D1403"/>
  <c r="B1404"/>
  <c r="B1405"/>
  <c r="C1405"/>
  <c r="H1405" s="1"/>
  <c r="D1405"/>
  <c r="G1405"/>
  <c r="B1406"/>
  <c r="C1406"/>
  <c r="D1406"/>
  <c r="G1406"/>
  <c r="B1407"/>
  <c r="C1407"/>
  <c r="H1407" s="1"/>
  <c r="D1407"/>
  <c r="G1407"/>
  <c r="B1408"/>
  <c r="C1408"/>
  <c r="D1408"/>
  <c r="G1408"/>
  <c r="B1409"/>
  <c r="C1409"/>
  <c r="H1409" s="1"/>
  <c r="D1409"/>
  <c r="G1409"/>
  <c r="B1410"/>
  <c r="C1410"/>
  <c r="D1410"/>
  <c r="G1410"/>
  <c r="B1411"/>
  <c r="B1412"/>
  <c r="B1413"/>
  <c r="C1413"/>
  <c r="H1413" s="1"/>
  <c r="D1413"/>
  <c r="G1413"/>
  <c r="B1414"/>
  <c r="C1414"/>
  <c r="D1414"/>
  <c r="G1414"/>
  <c r="B1415"/>
  <c r="C1415"/>
  <c r="H1415" s="1"/>
  <c r="D1415"/>
  <c r="G1415"/>
  <c r="B1416"/>
  <c r="C1416"/>
  <c r="D1416"/>
  <c r="G1416"/>
  <c r="B1417"/>
  <c r="C1417"/>
  <c r="H1417" s="1"/>
  <c r="D1417"/>
  <c r="G1417"/>
  <c r="B1418"/>
  <c r="C1418"/>
  <c r="D1418"/>
  <c r="G1418"/>
  <c r="B1419"/>
  <c r="C1419"/>
  <c r="H1419" s="1"/>
  <c r="D1419"/>
  <c r="G1419"/>
  <c r="B1420"/>
  <c r="C1420"/>
  <c r="D1420"/>
  <c r="G1420"/>
  <c r="B1421"/>
  <c r="C1421"/>
  <c r="H1421" s="1"/>
  <c r="D1421"/>
  <c r="G1421"/>
  <c r="B1422"/>
  <c r="C1422"/>
  <c r="D1422"/>
  <c r="G1422"/>
  <c r="B1423"/>
  <c r="B1424"/>
  <c r="B1425"/>
  <c r="B1426"/>
  <c r="B1427"/>
  <c r="C1427"/>
  <c r="H1427" s="1"/>
  <c r="D1427"/>
  <c r="G1427"/>
  <c r="B1428"/>
  <c r="C1428"/>
  <c r="H1428" s="1"/>
  <c r="I1428" s="1"/>
  <c r="D1428"/>
  <c r="G1428"/>
  <c r="B1429"/>
  <c r="C1429"/>
  <c r="D1429"/>
  <c r="G1429"/>
  <c r="B1430"/>
  <c r="C1430"/>
  <c r="D1430"/>
  <c r="G1430"/>
  <c r="I1430" s="1"/>
  <c r="B1431"/>
  <c r="C1431"/>
  <c r="H1431" s="1"/>
  <c r="D1431"/>
  <c r="G1431"/>
  <c r="B1432"/>
  <c r="C1432"/>
  <c r="H1432" s="1"/>
  <c r="I1432" s="1"/>
  <c r="D1432"/>
  <c r="G1432"/>
  <c r="B1433"/>
  <c r="B1434"/>
  <c r="G1434" s="1"/>
  <c r="I1434" s="1"/>
  <c r="C1434"/>
  <c r="D1434"/>
  <c r="B1435"/>
  <c r="G1435" s="1"/>
  <c r="C1435"/>
  <c r="D1435"/>
  <c r="H1435" s="1"/>
  <c r="B1436"/>
  <c r="G1436" s="1"/>
  <c r="I1436" s="1"/>
  <c r="C1436"/>
  <c r="D1436"/>
  <c r="B1437"/>
  <c r="G1437" s="1"/>
  <c r="C1437"/>
  <c r="D1437"/>
  <c r="H1437" s="1"/>
  <c r="B1438"/>
  <c r="G1438" s="1"/>
  <c r="I1438" s="1"/>
  <c r="C1438"/>
  <c r="D1438"/>
  <c r="B1439"/>
  <c r="G1439" s="1"/>
  <c r="C1439"/>
  <c r="D1439"/>
  <c r="H1439" s="1"/>
  <c r="B1440"/>
  <c r="G1440" s="1"/>
  <c r="I1440" s="1"/>
  <c r="C1440"/>
  <c r="D1440"/>
  <c r="B1441"/>
  <c r="B1442"/>
  <c r="B1443"/>
  <c r="G1443" s="1"/>
  <c r="C1443"/>
  <c r="D1443"/>
  <c r="H1443" s="1"/>
  <c r="B1444"/>
  <c r="C1444"/>
  <c r="H1444" s="1"/>
  <c r="D1444"/>
  <c r="B1445"/>
  <c r="C1445"/>
  <c r="D1445"/>
  <c r="H1445" s="1"/>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H1465" s="1"/>
  <c r="B1466"/>
  <c r="C1466"/>
  <c r="D1466"/>
  <c r="B1467"/>
  <c r="C1467"/>
  <c r="D1467"/>
  <c r="B1468"/>
  <c r="C1468"/>
  <c r="B1469"/>
  <c r="B1470"/>
  <c r="C1470"/>
  <c r="B1471"/>
  <c r="B1472"/>
  <c r="C1472"/>
  <c r="H1472" s="1"/>
  <c r="B1473"/>
  <c r="C1473"/>
  <c r="G1473" s="1"/>
  <c r="B1474"/>
  <c r="C1474"/>
  <c r="B1475"/>
  <c r="G1475" s="1"/>
  <c r="C1475"/>
  <c r="B1476"/>
  <c r="G1476" s="1"/>
  <c r="C1476"/>
  <c r="H1476" s="1"/>
  <c r="B1477"/>
  <c r="C1477"/>
  <c r="G1477"/>
  <c r="B1478"/>
  <c r="C1478"/>
  <c r="G1478" s="1"/>
  <c r="B1479"/>
  <c r="C1479"/>
  <c r="H1479" s="1"/>
  <c r="B1480"/>
  <c r="B1481"/>
  <c r="C1481"/>
  <c r="G1481"/>
  <c r="B1482"/>
  <c r="C1482"/>
  <c r="G1482" s="1"/>
  <c r="B1483"/>
  <c r="C1483"/>
  <c r="H1483" s="1"/>
  <c r="B1484"/>
  <c r="C1484"/>
  <c r="H1484" s="1"/>
  <c r="B1485"/>
  <c r="C1485"/>
  <c r="G1485" s="1"/>
  <c r="B1486"/>
  <c r="B1487"/>
  <c r="C1487"/>
  <c r="H1487" s="1"/>
  <c r="B1488"/>
  <c r="B1489"/>
  <c r="C1489"/>
  <c r="G1489" s="1"/>
  <c r="B1490"/>
  <c r="C1490"/>
  <c r="B1491"/>
  <c r="G1491" s="1"/>
  <c r="C1491"/>
  <c r="B1492"/>
  <c r="G1492" s="1"/>
  <c r="C1492"/>
  <c r="H1492" s="1"/>
  <c r="B1493"/>
  <c r="C1493"/>
  <c r="G1493"/>
  <c r="B1494"/>
  <c r="C1494"/>
  <c r="G1494" s="1"/>
  <c r="B1495"/>
  <c r="C1495"/>
  <c r="H1495" s="1"/>
  <c r="B1496"/>
  <c r="C1496"/>
  <c r="H1496" s="1"/>
  <c r="B1497"/>
  <c r="B1498"/>
  <c r="C1498"/>
  <c r="G1498" s="1"/>
  <c r="B1499"/>
  <c r="C1499"/>
  <c r="B1500"/>
  <c r="C1500"/>
  <c r="H1500" s="1"/>
  <c r="B1501"/>
  <c r="C1501"/>
  <c r="G1501" s="1"/>
  <c r="B1502"/>
  <c r="C1502"/>
  <c r="B1503"/>
  <c r="B1504"/>
  <c r="B1505"/>
  <c r="B1506"/>
  <c r="C1506"/>
  <c r="G1506" s="1"/>
  <c r="B1507"/>
  <c r="C1507"/>
  <c r="B1508"/>
  <c r="C1508"/>
  <c r="H1508" s="1"/>
  <c r="B1509"/>
  <c r="C1509"/>
  <c r="G1509" s="1"/>
  <c r="B1510"/>
  <c r="B1511"/>
  <c r="B1512"/>
  <c r="G1512" s="1"/>
  <c r="C1512"/>
  <c r="H1512" s="1"/>
  <c r="B1513"/>
  <c r="C1513"/>
  <c r="G1513"/>
  <c r="B1514"/>
  <c r="C1514"/>
  <c r="G1514" s="1"/>
  <c r="B1515"/>
  <c r="C1515"/>
  <c r="H1515" s="1"/>
  <c r="B1516"/>
  <c r="B1517"/>
  <c r="C1517"/>
  <c r="G1517"/>
  <c r="B1518"/>
  <c r="C1518"/>
  <c r="G1518" s="1"/>
  <c r="B1519"/>
  <c r="C1519"/>
  <c r="H1519" s="1"/>
  <c r="B1520"/>
  <c r="C1520"/>
  <c r="H1520" s="1"/>
  <c r="B1521"/>
  <c r="B1522"/>
  <c r="C1522"/>
  <c r="B1523"/>
  <c r="G1523" s="1"/>
  <c r="C1523"/>
  <c r="B1524"/>
  <c r="C1524"/>
  <c r="H1524" s="1"/>
  <c r="B1525"/>
  <c r="C1525"/>
  <c r="G1525"/>
  <c r="B1526"/>
  <c r="B1527"/>
  <c r="G1527" s="1"/>
  <c r="C1527"/>
  <c r="B1528"/>
  <c r="C1528"/>
  <c r="H1528" s="1"/>
  <c r="B1529"/>
  <c r="C1529"/>
  <c r="G1529"/>
  <c r="B1530"/>
  <c r="C1530"/>
  <c r="G1530" s="1"/>
  <c r="B1531"/>
  <c r="B1532"/>
  <c r="C1532"/>
  <c r="H1532" s="1"/>
  <c r="B1533"/>
  <c r="C1533"/>
  <c r="G1533"/>
  <c r="B1534"/>
  <c r="C1534"/>
  <c r="G1534" s="1"/>
  <c r="B1535"/>
  <c r="C1535"/>
  <c r="H1535" s="1"/>
  <c r="B1536"/>
  <c r="B1537"/>
  <c r="C1537"/>
  <c r="G1537"/>
  <c r="B1538"/>
  <c r="C1538"/>
  <c r="G1538" s="1"/>
  <c r="B1539"/>
  <c r="C1539"/>
  <c r="H1539" s="1"/>
  <c r="B1540"/>
  <c r="C1540"/>
  <c r="H1540" s="1"/>
  <c r="B1541"/>
  <c r="B1542"/>
  <c r="C1542"/>
  <c r="B1543"/>
  <c r="G1543" s="1"/>
  <c r="C1543"/>
  <c r="B1544"/>
  <c r="G1544" s="1"/>
  <c r="C1544"/>
  <c r="H1544" s="1"/>
  <c r="B1545"/>
  <c r="C1545"/>
  <c r="G1545"/>
  <c r="B1546"/>
  <c r="B1547"/>
  <c r="G1547" s="1"/>
  <c r="C1547"/>
  <c r="B1548"/>
  <c r="G1548" s="1"/>
  <c r="C1548"/>
  <c r="H1548" s="1"/>
  <c r="B1549"/>
  <c r="C1549"/>
  <c r="G1549"/>
  <c r="B1550"/>
  <c r="C1550"/>
  <c r="G1550" s="1"/>
  <c r="B1551"/>
  <c r="B1552"/>
  <c r="G1552" s="1"/>
  <c r="C1552"/>
  <c r="H1552" s="1"/>
  <c r="B1553"/>
  <c r="C1553"/>
  <c r="G1553"/>
  <c r="B1554"/>
  <c r="C1554"/>
  <c r="G1554" s="1"/>
  <c r="B1555"/>
  <c r="C1555"/>
  <c r="H1555" s="1"/>
  <c r="B1556"/>
  <c r="C1556"/>
  <c r="H1556" s="1"/>
  <c r="B1557"/>
  <c r="B1558"/>
  <c r="C1558"/>
  <c r="G1558" s="1"/>
  <c r="B1559"/>
  <c r="C1559"/>
  <c r="B1560"/>
  <c r="C1560"/>
  <c r="H1560" s="1"/>
  <c r="B1561"/>
  <c r="C1561"/>
  <c r="G1561" s="1"/>
  <c r="Q3" i="3"/>
  <c r="H1559" i="37"/>
  <c r="H1553"/>
  <c r="H1549"/>
  <c r="H1547"/>
  <c r="H1545"/>
  <c r="H1543"/>
  <c r="H1537"/>
  <c r="H1533"/>
  <c r="H1529"/>
  <c r="H1527"/>
  <c r="H1525"/>
  <c r="H1523"/>
  <c r="H1517"/>
  <c r="H1513"/>
  <c r="H1507"/>
  <c r="H1499"/>
  <c r="H1493"/>
  <c r="H1491"/>
  <c r="H1485"/>
  <c r="H1481"/>
  <c r="H1477"/>
  <c r="H1475"/>
  <c r="H1473"/>
  <c r="H1467"/>
  <c r="H1447"/>
  <c r="H1440"/>
  <c r="H1438"/>
  <c r="H1436"/>
  <c r="H1434"/>
  <c r="H1430"/>
  <c r="H1429"/>
  <c r="H1422"/>
  <c r="H1420"/>
  <c r="H1418"/>
  <c r="H1416"/>
  <c r="H1414"/>
  <c r="H1410"/>
  <c r="H1406"/>
  <c r="H1403"/>
  <c r="H1401"/>
  <c r="H1398"/>
  <c r="H1394"/>
  <c r="H1392"/>
  <c r="H1390"/>
  <c r="H1387"/>
  <c r="H1385"/>
  <c r="H1383"/>
  <c r="H1380"/>
  <c r="H1378"/>
  <c r="H1375"/>
  <c r="H1373"/>
  <c r="H1367"/>
  <c r="H1362"/>
  <c r="H1360"/>
  <c r="H1356"/>
  <c r="H1354"/>
  <c r="H1352"/>
  <c r="H1350"/>
  <c r="H1347"/>
  <c r="H1345"/>
  <c r="H1341"/>
  <c r="H1337"/>
  <c r="H1333"/>
  <c r="H1330"/>
  <c r="H1328"/>
  <c r="H1326"/>
  <c r="H1323"/>
  <c r="H1320"/>
  <c r="H1316"/>
  <c r="H1314"/>
  <c r="H1312"/>
  <c r="H1309"/>
  <c r="H1307"/>
  <c r="H1305"/>
  <c r="H1302"/>
  <c r="H1300"/>
  <c r="H1298"/>
  <c r="H1296"/>
  <c r="H1293"/>
  <c r="H1290"/>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198"/>
  <c r="H1197"/>
  <c r="H1195"/>
  <c r="H1194"/>
  <c r="H1193"/>
  <c r="H1191"/>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5"/>
  <c r="H994"/>
  <c r="H993"/>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L3"/>
  <c r="G6"/>
  <c r="I14"/>
  <c r="P3"/>
  <c r="H5" s="1"/>
  <c r="G5"/>
  <c r="G7"/>
  <c r="H7"/>
  <c r="I7"/>
  <c r="U6"/>
  <c r="J7" s="1"/>
  <c r="H5" i="37"/>
  <c r="H6"/>
  <c r="H7"/>
  <c r="H8"/>
  <c r="H9"/>
  <c r="H10"/>
  <c r="H11"/>
  <c r="H12"/>
  <c r="H14"/>
  <c r="H15"/>
  <c r="H16"/>
  <c r="H17"/>
  <c r="H18"/>
  <c r="H20"/>
  <c r="H21"/>
  <c r="H22"/>
  <c r="H23"/>
  <c r="H24"/>
  <c r="H26"/>
  <c r="H27"/>
  <c r="H28"/>
  <c r="H29"/>
  <c r="H30"/>
  <c r="G30" i="3"/>
  <c r="H30"/>
  <c r="G25"/>
  <c r="E25"/>
  <c r="B25" s="1"/>
  <c r="G26"/>
  <c r="E26" s="1"/>
  <c r="B26" s="1"/>
  <c r="G27"/>
  <c r="H27"/>
  <c r="G28"/>
  <c r="H28"/>
  <c r="E28" s="1"/>
  <c r="B28" s="1"/>
  <c r="G29"/>
  <c r="H29"/>
  <c r="E29" s="1"/>
  <c r="B29" s="1"/>
  <c r="G31"/>
  <c r="H31"/>
  <c r="G32"/>
  <c r="H32"/>
  <c r="G33"/>
  <c r="H33"/>
  <c r="G34"/>
  <c r="H34"/>
  <c r="E34" s="1"/>
  <c r="B34" s="1"/>
  <c r="G35"/>
  <c r="H35"/>
  <c r="G36"/>
  <c r="H36"/>
  <c r="G37"/>
  <c r="H37"/>
  <c r="E37" s="1"/>
  <c r="B37" s="1"/>
  <c r="G38"/>
  <c r="H38"/>
  <c r="E38"/>
  <c r="G39"/>
  <c r="H39"/>
  <c r="G40"/>
  <c r="H40"/>
  <c r="G41"/>
  <c r="H41"/>
  <c r="E41" s="1"/>
  <c r="B41" s="1"/>
  <c r="G42"/>
  <c r="H42"/>
  <c r="E42"/>
  <c r="G43"/>
  <c r="H43"/>
  <c r="G44"/>
  <c r="H44"/>
  <c r="G45"/>
  <c r="H45"/>
  <c r="G46"/>
  <c r="H46"/>
  <c r="E46"/>
  <c r="G47"/>
  <c r="H47"/>
  <c r="G48"/>
  <c r="H48"/>
  <c r="G49"/>
  <c r="H49"/>
  <c r="E49" s="1"/>
  <c r="B49" s="1"/>
  <c r="G50"/>
  <c r="H50"/>
  <c r="E50"/>
  <c r="G51"/>
  <c r="H51"/>
  <c r="G52"/>
  <c r="H52"/>
  <c r="G53"/>
  <c r="H53"/>
  <c r="E53" s="1"/>
  <c r="B53" s="1"/>
  <c r="G54"/>
  <c r="H54"/>
  <c r="E54"/>
  <c r="G55"/>
  <c r="H55"/>
  <c r="G56"/>
  <c r="H56"/>
  <c r="G57"/>
  <c r="H57"/>
  <c r="E57" s="1"/>
  <c r="B57" s="1"/>
  <c r="G58"/>
  <c r="H58"/>
  <c r="E58"/>
  <c r="G59"/>
  <c r="H59"/>
  <c r="G60"/>
  <c r="H60"/>
  <c r="G61"/>
  <c r="H61"/>
  <c r="E61" s="1"/>
  <c r="B61" s="1"/>
  <c r="G62"/>
  <c r="H62"/>
  <c r="E62"/>
  <c r="G63"/>
  <c r="H63"/>
  <c r="G64"/>
  <c r="H64"/>
  <c r="G65"/>
  <c r="H65"/>
  <c r="E65" s="1"/>
  <c r="B65" s="1"/>
  <c r="G66"/>
  <c r="H66"/>
  <c r="E66"/>
  <c r="G67"/>
  <c r="H67"/>
  <c r="G68"/>
  <c r="H68"/>
  <c r="G69"/>
  <c r="H69"/>
  <c r="E69" s="1"/>
  <c r="B69" s="1"/>
  <c r="G70"/>
  <c r="H70"/>
  <c r="E70"/>
  <c r="G71"/>
  <c r="H71"/>
  <c r="G72"/>
  <c r="H72"/>
  <c r="G73"/>
  <c r="H73"/>
  <c r="E73" s="1"/>
  <c r="B73" s="1"/>
  <c r="G74"/>
  <c r="H74"/>
  <c r="E74"/>
  <c r="G75"/>
  <c r="H75"/>
  <c r="G76"/>
  <c r="H76"/>
  <c r="G77"/>
  <c r="H77"/>
  <c r="E77" s="1"/>
  <c r="B77" s="1"/>
  <c r="G78"/>
  <c r="H78"/>
  <c r="E78"/>
  <c r="G79"/>
  <c r="H79"/>
  <c r="G80"/>
  <c r="H80"/>
  <c r="G81"/>
  <c r="H81"/>
  <c r="E81" s="1"/>
  <c r="B81" s="1"/>
  <c r="G82"/>
  <c r="H82"/>
  <c r="E82"/>
  <c r="G83"/>
  <c r="H83"/>
  <c r="G84"/>
  <c r="H84"/>
  <c r="G85"/>
  <c r="H85"/>
  <c r="E85" s="1"/>
  <c r="B85" s="1"/>
  <c r="G86"/>
  <c r="H86"/>
  <c r="E86"/>
  <c r="G87"/>
  <c r="H87"/>
  <c r="G88"/>
  <c r="H88"/>
  <c r="G89"/>
  <c r="H89"/>
  <c r="E89" s="1"/>
  <c r="B89" s="1"/>
  <c r="G90"/>
  <c r="H90"/>
  <c r="E90"/>
  <c r="G91"/>
  <c r="H91"/>
  <c r="G92"/>
  <c r="H92"/>
  <c r="G93"/>
  <c r="H93"/>
  <c r="E93" s="1"/>
  <c r="B93" s="1"/>
  <c r="G94"/>
  <c r="H94"/>
  <c r="E94"/>
  <c r="G95"/>
  <c r="H95"/>
  <c r="G96"/>
  <c r="H96"/>
  <c r="G97"/>
  <c r="H97"/>
  <c r="E97" s="1"/>
  <c r="B97" s="1"/>
  <c r="G98"/>
  <c r="H98"/>
  <c r="E98"/>
  <c r="G99"/>
  <c r="H99"/>
  <c r="G100"/>
  <c r="H100"/>
  <c r="G101"/>
  <c r="H101"/>
  <c r="E101" s="1"/>
  <c r="B101" s="1"/>
  <c r="G102"/>
  <c r="H102"/>
  <c r="E102"/>
  <c r="G103"/>
  <c r="H103"/>
  <c r="G104"/>
  <c r="H104"/>
  <c r="G105"/>
  <c r="H105"/>
  <c r="E105" s="1"/>
  <c r="B105" s="1"/>
  <c r="G106"/>
  <c r="H106"/>
  <c r="E106"/>
  <c r="G107"/>
  <c r="H107"/>
  <c r="G108"/>
  <c r="H108"/>
  <c r="G109"/>
  <c r="H109"/>
  <c r="E109" s="1"/>
  <c r="B109" s="1"/>
  <c r="G110"/>
  <c r="H110"/>
  <c r="E110"/>
  <c r="G111"/>
  <c r="H111"/>
  <c r="G112"/>
  <c r="H112"/>
  <c r="G113"/>
  <c r="H113"/>
  <c r="E113" s="1"/>
  <c r="B113" s="1"/>
  <c r="G114"/>
  <c r="H114"/>
  <c r="E114"/>
  <c r="G115"/>
  <c r="H115"/>
  <c r="G116"/>
  <c r="H116"/>
  <c r="G117"/>
  <c r="H117"/>
  <c r="E117" s="1"/>
  <c r="B117" s="1"/>
  <c r="G118"/>
  <c r="H118"/>
  <c r="E118"/>
  <c r="G119"/>
  <c r="H119"/>
  <c r="G120"/>
  <c r="H120"/>
  <c r="G121"/>
  <c r="H121"/>
  <c r="E121" s="1"/>
  <c r="B121" s="1"/>
  <c r="G122"/>
  <c r="H122"/>
  <c r="E122"/>
  <c r="G123"/>
  <c r="H123"/>
  <c r="G124"/>
  <c r="H124"/>
  <c r="G125"/>
  <c r="H125"/>
  <c r="E125" s="1"/>
  <c r="B125" s="1"/>
  <c r="G126"/>
  <c r="H126"/>
  <c r="E126"/>
  <c r="G127"/>
  <c r="H127"/>
  <c r="G128"/>
  <c r="H128"/>
  <c r="G129"/>
  <c r="H129"/>
  <c r="E129" s="1"/>
  <c r="B129" s="1"/>
  <c r="G130"/>
  <c r="H130"/>
  <c r="E130"/>
  <c r="G131"/>
  <c r="H131"/>
  <c r="G132"/>
  <c r="H132"/>
  <c r="G133"/>
  <c r="H133"/>
  <c r="E133" s="1"/>
  <c r="B133" s="1"/>
  <c r="G134"/>
  <c r="H134"/>
  <c r="E134"/>
  <c r="G135"/>
  <c r="H135"/>
  <c r="G136"/>
  <c r="H136"/>
  <c r="G137"/>
  <c r="H137"/>
  <c r="E137" s="1"/>
  <c r="B137" s="1"/>
  <c r="G138"/>
  <c r="H138"/>
  <c r="E138"/>
  <c r="G140"/>
  <c r="H140"/>
  <c r="G141"/>
  <c r="H141"/>
  <c r="E141" s="1"/>
  <c r="B141" s="1"/>
  <c r="G142"/>
  <c r="H142"/>
  <c r="E142"/>
  <c r="G143"/>
  <c r="H143"/>
  <c r="G144"/>
  <c r="H144"/>
  <c r="G145"/>
  <c r="H145"/>
  <c r="E145" s="1"/>
  <c r="B145" s="1"/>
  <c r="G146"/>
  <c r="H146"/>
  <c r="E146"/>
  <c r="G147"/>
  <c r="H147"/>
  <c r="G148"/>
  <c r="H148"/>
  <c r="G149"/>
  <c r="H149"/>
  <c r="E149" s="1"/>
  <c r="B149" s="1"/>
  <c r="G150"/>
  <c r="H150"/>
  <c r="E150"/>
  <c r="G151"/>
  <c r="H151"/>
  <c r="G152"/>
  <c r="H152"/>
  <c r="G153"/>
  <c r="H153"/>
  <c r="E153" s="1"/>
  <c r="B153" s="1"/>
  <c r="G154"/>
  <c r="H154"/>
  <c r="E154"/>
  <c r="G155"/>
  <c r="H155"/>
  <c r="G156"/>
  <c r="H156"/>
  <c r="T158"/>
  <c r="G162"/>
  <c r="E162" s="1"/>
  <c r="B162" s="1"/>
  <c r="G164"/>
  <c r="E164" s="1"/>
  <c r="G166"/>
  <c r="E166" s="1"/>
  <c r="B166" s="1"/>
  <c r="G212"/>
  <c r="H212"/>
  <c r="G260"/>
  <c r="H260"/>
  <c r="G263"/>
  <c r="H263"/>
  <c r="G264"/>
  <c r="H264"/>
  <c r="E264" s="1"/>
  <c r="B264" s="1"/>
  <c r="G265"/>
  <c r="H265"/>
  <c r="E265"/>
  <c r="G268"/>
  <c r="H268"/>
  <c r="E268" s="1"/>
  <c r="B268" s="1"/>
  <c r="G269"/>
  <c r="H269"/>
  <c r="E269"/>
  <c r="B269" s="1"/>
  <c r="G270"/>
  <c r="H270"/>
  <c r="G271"/>
  <c r="H271"/>
  <c r="G272"/>
  <c r="H272"/>
  <c r="E272" s="1"/>
  <c r="B272" s="1"/>
  <c r="G273"/>
  <c r="H273"/>
  <c r="E273"/>
  <c r="B273" s="1"/>
  <c r="G274"/>
  <c r="H274"/>
  <c r="G275"/>
  <c r="H275"/>
  <c r="G276"/>
  <c r="H276"/>
  <c r="E276" s="1"/>
  <c r="B276" s="1"/>
  <c r="G277"/>
  <c r="H277"/>
  <c r="E277"/>
  <c r="G278"/>
  <c r="E278" s="1"/>
  <c r="G279"/>
  <c r="H279"/>
  <c r="E279"/>
  <c r="B279" s="1"/>
  <c r="G280"/>
  <c r="H280"/>
  <c r="E280" s="1"/>
  <c r="B280" s="1"/>
  <c r="G283"/>
  <c r="H283"/>
  <c r="E283"/>
  <c r="B283" s="1"/>
  <c r="G285"/>
  <c r="H285"/>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1"/>
  <c r="F290"/>
  <c r="F289"/>
  <c r="F287"/>
  <c r="F286"/>
  <c r="F285"/>
  <c r="F284"/>
  <c r="F283"/>
  <c r="F282"/>
  <c r="F281"/>
  <c r="F280"/>
  <c r="F279"/>
  <c r="F278"/>
  <c r="F277"/>
  <c r="B277"/>
  <c r="F276"/>
  <c r="F275"/>
  <c r="F274"/>
  <c r="F273"/>
  <c r="F272"/>
  <c r="F271"/>
  <c r="F270"/>
  <c r="F269"/>
  <c r="F268"/>
  <c r="F267"/>
  <c r="F266"/>
  <c r="F261" s="1"/>
  <c r="F265"/>
  <c r="B265"/>
  <c r="F264"/>
  <c r="F263"/>
  <c r="F262"/>
  <c r="L260"/>
  <c r="F260" s="1"/>
  <c r="L258"/>
  <c r="M258"/>
  <c r="F258"/>
  <c r="B258" s="1"/>
  <c r="L257"/>
  <c r="M257"/>
  <c r="L256"/>
  <c r="M256"/>
  <c r="L255"/>
  <c r="M255"/>
  <c r="F255" s="1"/>
  <c r="B255" s="1"/>
  <c r="L254"/>
  <c r="M254"/>
  <c r="F254"/>
  <c r="B254" s="1"/>
  <c r="L253"/>
  <c r="M253"/>
  <c r="L252"/>
  <c r="M252"/>
  <c r="L251"/>
  <c r="M251"/>
  <c r="F251" s="1"/>
  <c r="B251" s="1"/>
  <c r="L250"/>
  <c r="M250"/>
  <c r="F250"/>
  <c r="B250" s="1"/>
  <c r="L249"/>
  <c r="M249"/>
  <c r="L248"/>
  <c r="M248"/>
  <c r="L247"/>
  <c r="M247"/>
  <c r="F247" s="1"/>
  <c r="B247" s="1"/>
  <c r="L246"/>
  <c r="M246"/>
  <c r="F246"/>
  <c r="B246" s="1"/>
  <c r="L245"/>
  <c r="M245"/>
  <c r="L244"/>
  <c r="M244"/>
  <c r="L243"/>
  <c r="M243"/>
  <c r="F243" s="1"/>
  <c r="B243" s="1"/>
  <c r="L242"/>
  <c r="M242"/>
  <c r="F242"/>
  <c r="B242" s="1"/>
  <c r="L241"/>
  <c r="M241"/>
  <c r="L240"/>
  <c r="M240"/>
  <c r="L239"/>
  <c r="M239"/>
  <c r="F239" s="1"/>
  <c r="B239" s="1"/>
  <c r="L238"/>
  <c r="M238"/>
  <c r="F238"/>
  <c r="B238" s="1"/>
  <c r="L237"/>
  <c r="M237"/>
  <c r="L236"/>
  <c r="M236"/>
  <c r="L235"/>
  <c r="M235"/>
  <c r="F235" s="1"/>
  <c r="B235" s="1"/>
  <c r="L234"/>
  <c r="M234"/>
  <c r="F234"/>
  <c r="B234" s="1"/>
  <c r="L233"/>
  <c r="M233"/>
  <c r="L232"/>
  <c r="M232"/>
  <c r="L231"/>
  <c r="M231"/>
  <c r="F231" s="1"/>
  <c r="B231" s="1"/>
  <c r="L230"/>
  <c r="M230"/>
  <c r="F230"/>
  <c r="B230" s="1"/>
  <c r="L229"/>
  <c r="M229"/>
  <c r="L228"/>
  <c r="M228"/>
  <c r="L227"/>
  <c r="M227"/>
  <c r="F227" s="1"/>
  <c r="B227" s="1"/>
  <c r="L226"/>
  <c r="M226"/>
  <c r="F226"/>
  <c r="B226" s="1"/>
  <c r="L225"/>
  <c r="M225"/>
  <c r="L224"/>
  <c r="M224"/>
  <c r="L223"/>
  <c r="M223"/>
  <c r="F223" s="1"/>
  <c r="B223" s="1"/>
  <c r="L222"/>
  <c r="M222"/>
  <c r="F222"/>
  <c r="B222" s="1"/>
  <c r="L221"/>
  <c r="M221"/>
  <c r="L220"/>
  <c r="M220"/>
  <c r="L219"/>
  <c r="M219"/>
  <c r="F219" s="1"/>
  <c r="B219" s="1"/>
  <c r="L218"/>
  <c r="M218"/>
  <c r="F218"/>
  <c r="B218" s="1"/>
  <c r="L217"/>
  <c r="M217"/>
  <c r="L216"/>
  <c r="M216"/>
  <c r="L215"/>
  <c r="M215"/>
  <c r="F215" s="1"/>
  <c r="B215" s="1"/>
  <c r="L214"/>
  <c r="M214"/>
  <c r="F214"/>
  <c r="B214" s="1"/>
  <c r="L213"/>
  <c r="M213"/>
  <c r="F212"/>
  <c r="F211"/>
  <c r="B211" s="1"/>
  <c r="L210"/>
  <c r="M210"/>
  <c r="F210" s="1"/>
  <c r="B210" s="1"/>
  <c r="L209"/>
  <c r="F209" s="1"/>
  <c r="B209" s="1"/>
  <c r="L208"/>
  <c r="F208"/>
  <c r="B208" s="1"/>
  <c r="L207"/>
  <c r="M207"/>
  <c r="L206"/>
  <c r="M206"/>
  <c r="L205"/>
  <c r="M205"/>
  <c r="L204"/>
  <c r="M204"/>
  <c r="F204"/>
  <c r="B204" s="1"/>
  <c r="L203"/>
  <c r="M203"/>
  <c r="L202"/>
  <c r="M202"/>
  <c r="L201"/>
  <c r="M201"/>
  <c r="L200"/>
  <c r="M200"/>
  <c r="F200"/>
  <c r="B200" s="1"/>
  <c r="L199"/>
  <c r="M199"/>
  <c r="B164"/>
  <c r="B154"/>
  <c r="B150"/>
  <c r="B146"/>
  <c r="B142"/>
  <c r="B138"/>
  <c r="B134"/>
  <c r="B130"/>
  <c r="B126"/>
  <c r="B122"/>
  <c r="B118"/>
  <c r="B114"/>
  <c r="B110"/>
  <c r="B106"/>
  <c r="B102"/>
  <c r="B98"/>
  <c r="B94"/>
  <c r="B90"/>
  <c r="B86"/>
  <c r="B82"/>
  <c r="B78"/>
  <c r="B74"/>
  <c r="B70"/>
  <c r="B66"/>
  <c r="B62"/>
  <c r="B58"/>
  <c r="B54"/>
  <c r="B50"/>
  <c r="B46"/>
  <c r="B42"/>
  <c r="B38"/>
  <c r="L7"/>
  <c r="F7" s="1"/>
  <c r="F4" s="1"/>
  <c r="F297"/>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H1497" s="1"/>
  <c r="I57" i="42"/>
  <c r="B57"/>
  <c r="I42"/>
  <c r="B42"/>
  <c r="I41"/>
  <c r="B41"/>
  <c r="I40"/>
  <c r="B40"/>
  <c r="I39"/>
  <c r="B39"/>
  <c r="I46"/>
  <c r="B46"/>
  <c r="I45"/>
  <c r="B45"/>
  <c r="I44"/>
  <c r="B44"/>
  <c r="I43"/>
  <c r="B43"/>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E46"/>
  <c r="D1321" i="37" s="1"/>
  <c r="E50" i="36"/>
  <c r="D1325" i="37" s="1"/>
  <c r="E57" i="36"/>
  <c r="D1332" i="37" s="1"/>
  <c r="E61" i="36"/>
  <c r="D1336" i="37" s="1"/>
  <c r="E68" i="36"/>
  <c r="D1343" i="37" s="1"/>
  <c r="E73" i="36"/>
  <c r="D1348" i="37" s="1"/>
  <c r="D82" i="36"/>
  <c r="C1357" i="37" s="1"/>
  <c r="H1357" s="1"/>
  <c r="E82" i="36"/>
  <c r="D1357" i="37" s="1"/>
  <c r="D89" i="36"/>
  <c r="C1364" i="37" s="1"/>
  <c r="E89" i="36"/>
  <c r="D1364" i="37" s="1"/>
  <c r="D97" i="36"/>
  <c r="D101"/>
  <c r="C1376" i="37" s="1"/>
  <c r="D106" i="36"/>
  <c r="C1381" i="37" s="1"/>
  <c r="E97" i="36"/>
  <c r="E101"/>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E137"/>
  <c r="D1412" i="37" s="1"/>
  <c r="D14" i="33"/>
  <c r="C1426" i="37" s="1"/>
  <c r="D21" i="33"/>
  <c r="D30"/>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E239"/>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E195"/>
  <c r="D1160" i="37" s="1"/>
  <c r="F194" i="27"/>
  <c r="F193"/>
  <c r="F192"/>
  <c r="F191"/>
  <c r="F190"/>
  <c r="F189"/>
  <c r="D188"/>
  <c r="C1153" i="37" s="1"/>
  <c r="F188" i="27"/>
  <c r="E188"/>
  <c r="D1153" i="37" s="1"/>
  <c r="E187" i="27"/>
  <c r="D1152" i="37" s="1"/>
  <c r="F186" i="27"/>
  <c r="F185"/>
  <c r="F184"/>
  <c r="F183"/>
  <c r="F182"/>
  <c r="F181"/>
  <c r="F180"/>
  <c r="F179"/>
  <c r="D178"/>
  <c r="C1143" i="37" s="1"/>
  <c r="E178" i="27"/>
  <c r="F17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1" s="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E131"/>
  <c r="D1096" i="37" s="1"/>
  <c r="F130" i="27"/>
  <c r="F129"/>
  <c r="F128"/>
  <c r="F127"/>
  <c r="F126"/>
  <c r="F125"/>
  <c r="D124"/>
  <c r="C1089" i="37" s="1"/>
  <c r="E124" i="27"/>
  <c r="F122"/>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F58" i="27"/>
  <c r="E58"/>
  <c r="D1023" i="37" s="1"/>
  <c r="F57" i="27"/>
  <c r="F56"/>
  <c r="F55"/>
  <c r="F54"/>
  <c r="F53"/>
  <c r="F52"/>
  <c r="D51"/>
  <c r="E51"/>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D593"/>
  <c r="C581" i="37" s="1"/>
  <c r="D583" i="1"/>
  <c r="C571" i="37" s="1"/>
  <c r="D597" i="1"/>
  <c r="D602"/>
  <c r="C590" i="37" s="1"/>
  <c r="D606" i="1"/>
  <c r="C594" i="37" s="1"/>
  <c r="D608" i="1"/>
  <c r="D615"/>
  <c r="C603" i="37" s="1"/>
  <c r="D620" i="1"/>
  <c r="D629"/>
  <c r="D632"/>
  <c r="D635"/>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F227" s="1"/>
  <c r="D233"/>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D525"/>
  <c r="D528"/>
  <c r="C516" i="37" s="1"/>
  <c r="D14" i="1"/>
  <c r="D23"/>
  <c r="D29"/>
  <c r="C19" i="37" s="1"/>
  <c r="H19" s="1"/>
  <c r="D35" i="1"/>
  <c r="C25" i="37" s="1"/>
  <c r="D43" i="1"/>
  <c r="C33" i="37" s="1"/>
  <c r="D46" i="1"/>
  <c r="C36" i="37" s="1"/>
  <c r="D13" i="1"/>
  <c r="C3" i="37" s="1"/>
  <c r="D51" i="1"/>
  <c r="C41" i="37" s="1"/>
  <c r="H41" s="1"/>
  <c r="D57" i="1"/>
  <c r="C47" i="37" s="1"/>
  <c r="D60" i="1"/>
  <c r="C50" i="37" s="1"/>
  <c r="D65" i="1"/>
  <c r="C55" i="37" s="1"/>
  <c r="D68" i="1"/>
  <c r="C58" i="37" s="1"/>
  <c r="D71" i="1"/>
  <c r="C61" i="37" s="1"/>
  <c r="D74" i="1"/>
  <c r="C64" i="37" s="1"/>
  <c r="D77" i="1"/>
  <c r="C67" i="37" s="1"/>
  <c r="D80" i="1"/>
  <c r="C70" i="37" s="1"/>
  <c r="D86" i="1"/>
  <c r="C76" i="37" s="1"/>
  <c r="H76" s="1"/>
  <c r="D94" i="1"/>
  <c r="C84" i="37" s="1"/>
  <c r="D101" i="1"/>
  <c r="C91" i="37" s="1"/>
  <c r="D109" i="1"/>
  <c r="C99" i="37" s="1"/>
  <c r="D85" i="1"/>
  <c r="C75" i="37" s="1"/>
  <c r="D117" i="1"/>
  <c r="C107" i="37" s="1"/>
  <c r="D122" i="1"/>
  <c r="C112" i="37" s="1"/>
  <c r="D130" i="1"/>
  <c r="C120" i="37" s="1"/>
  <c r="D116" i="1"/>
  <c r="C106" i="37" s="1"/>
  <c r="D135" i="1"/>
  <c r="C125" i="37" s="1"/>
  <c r="D138" i="1"/>
  <c r="D142"/>
  <c r="D141" s="1"/>
  <c r="D148"/>
  <c r="C138" i="37" s="1"/>
  <c r="D147" i="1"/>
  <c r="C137" i="37" s="1"/>
  <c r="D303" i="1"/>
  <c r="C292" i="37" s="1"/>
  <c r="D307" i="1"/>
  <c r="D315"/>
  <c r="C304" i="37" s="1"/>
  <c r="H304" s="1"/>
  <c r="D320" i="1"/>
  <c r="C309" i="37" s="1"/>
  <c r="D329" i="1"/>
  <c r="C318" i="37" s="1"/>
  <c r="D334" i="1"/>
  <c r="C323" i="37" s="1"/>
  <c r="D339" i="1"/>
  <c r="C328" i="37" s="1"/>
  <c r="H328" s="1"/>
  <c r="D342" i="1"/>
  <c r="C331" i="37" s="1"/>
  <c r="D348" i="1"/>
  <c r="D351"/>
  <c r="C340" i="37" s="1"/>
  <c r="D420" i="1"/>
  <c r="C409" i="37" s="1"/>
  <c r="D419" i="1"/>
  <c r="E533"/>
  <c r="E538"/>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c r="D138" i="37" s="1"/>
  <c r="E303" i="1"/>
  <c r="D292" i="37" s="1"/>
  <c r="E307" i="1"/>
  <c r="D296" i="37" s="1"/>
  <c r="E315" i="1"/>
  <c r="D304" i="37" s="1"/>
  <c r="E320" i="1"/>
  <c r="E329"/>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7"/>
  <c r="F605"/>
  <c r="F604"/>
  <c r="F603"/>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2"/>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F424"/>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6"/>
  <c r="F225"/>
  <c r="F224"/>
  <c r="F222"/>
  <c r="F221"/>
  <c r="F220"/>
  <c r="F219"/>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7"/>
  <c r="F176"/>
  <c r="F175"/>
  <c r="F174"/>
  <c r="F173"/>
  <c r="F170"/>
  <c r="F169"/>
  <c r="F168"/>
  <c r="F166"/>
  <c r="F165"/>
  <c r="F164"/>
  <c r="F163"/>
  <c r="F162"/>
  <c r="F161"/>
  <c r="F158"/>
  <c r="F157"/>
  <c r="F156"/>
  <c r="F155"/>
  <c r="F154"/>
  <c r="F153"/>
  <c r="F152"/>
  <c r="F151"/>
  <c r="F150"/>
  <c r="F149"/>
  <c r="F148"/>
  <c r="F147"/>
  <c r="F146"/>
  <c r="F145"/>
  <c r="F144"/>
  <c r="F143"/>
  <c r="F140"/>
  <c r="F139"/>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G1444" i="37" l="1"/>
  <c r="H1399"/>
  <c r="H1408"/>
  <c r="I1444"/>
  <c r="H1489"/>
  <c r="G1253"/>
  <c r="H665"/>
  <c r="E260" i="3"/>
  <c r="G1214" i="37"/>
  <c r="G1209"/>
  <c r="F247" i="27"/>
  <c r="E235"/>
  <c r="D1200" i="37" s="1"/>
  <c r="G1011"/>
  <c r="G1007"/>
  <c r="G986"/>
  <c r="G1251"/>
  <c r="E30" i="3"/>
  <c r="B30" s="1"/>
  <c r="G285" i="37"/>
  <c r="F218" i="1"/>
  <c r="G209" i="37"/>
  <c r="G191"/>
  <c r="G189"/>
  <c r="G181"/>
  <c r="G179"/>
  <c r="G177"/>
  <c r="F138" i="1"/>
  <c r="F201" i="3"/>
  <c r="B201" s="1"/>
  <c r="G1210" i="37"/>
  <c r="F236" i="27"/>
  <c r="G1056" i="37"/>
  <c r="G1054"/>
  <c r="D75" i="27"/>
  <c r="C1040" i="37" s="1"/>
  <c r="F76" i="27"/>
  <c r="D18"/>
  <c r="C983" i="37" s="1"/>
  <c r="G989"/>
  <c r="G980"/>
  <c r="F205" i="3"/>
  <c r="B205" s="1"/>
  <c r="G367" i="37"/>
  <c r="D204" i="1"/>
  <c r="C194" i="37" s="1"/>
  <c r="G211"/>
  <c r="G193"/>
  <c r="G190"/>
  <c r="G188"/>
  <c r="G183"/>
  <c r="E45" i="3"/>
  <c r="B45" s="1"/>
  <c r="G184" i="37"/>
  <c r="G182"/>
  <c r="G176"/>
  <c r="F167" i="1"/>
  <c r="D160"/>
  <c r="G133" i="37"/>
  <c r="G129"/>
  <c r="E33" i="3"/>
  <c r="B33" s="1"/>
  <c r="C22" i="42"/>
  <c r="E5" i="3"/>
  <c r="B5" s="1"/>
  <c r="F292"/>
  <c r="D309" i="37"/>
  <c r="G309" s="1"/>
  <c r="E314" i="1"/>
  <c r="D303" i="37" s="1"/>
  <c r="D254"/>
  <c r="H254" s="1"/>
  <c r="E257" i="1"/>
  <c r="D247" i="37" s="1"/>
  <c r="C408"/>
  <c r="H408" s="1"/>
  <c r="D647" i="1"/>
  <c r="C635" i="37" s="1"/>
  <c r="C296"/>
  <c r="D302" i="1"/>
  <c r="C510" i="37"/>
  <c r="G510" s="1"/>
  <c r="D518" i="1"/>
  <c r="C506" i="37" s="1"/>
  <c r="C1016"/>
  <c r="H1016" s="1"/>
  <c r="F51" i="27"/>
  <c r="C1096" i="37"/>
  <c r="G1096" s="1"/>
  <c r="F131" i="27"/>
  <c r="D1143" i="37"/>
  <c r="H1143" s="1"/>
  <c r="E175" i="27"/>
  <c r="C1204" i="37"/>
  <c r="G1204" s="1"/>
  <c r="F239" i="27"/>
  <c r="C1412" i="37"/>
  <c r="G1412" s="1"/>
  <c r="D136" i="36"/>
  <c r="C1411" i="37" s="1"/>
  <c r="H1389"/>
  <c r="G1389"/>
  <c r="C1372"/>
  <c r="G1372" s="1"/>
  <c r="D96" i="36"/>
  <c r="F196" i="1"/>
  <c r="F421"/>
  <c r="F577"/>
  <c r="F584"/>
  <c r="F602"/>
  <c r="G223" i="37"/>
  <c r="I1439"/>
  <c r="I1437"/>
  <c r="I1435"/>
  <c r="D132"/>
  <c r="E141" i="1"/>
  <c r="D131" i="37" s="1"/>
  <c r="D521"/>
  <c r="E532" i="1"/>
  <c r="D520" i="37" s="1"/>
  <c r="C337"/>
  <c r="D347" i="1"/>
  <c r="C336" i="37" s="1"/>
  <c r="C128"/>
  <c r="D134" i="1"/>
  <c r="C217" i="37"/>
  <c r="D223" i="1"/>
  <c r="C620" i="37"/>
  <c r="F632" i="1"/>
  <c r="C608" i="37"/>
  <c r="F620" i="1"/>
  <c r="C596" i="37"/>
  <c r="F608" i="1"/>
  <c r="C578" i="37"/>
  <c r="F590" i="1"/>
  <c r="D1089" i="37"/>
  <c r="E123" i="27"/>
  <c r="D1088" i="37" s="1"/>
  <c r="C1160"/>
  <c r="F195" i="27"/>
  <c r="C1433" i="37"/>
  <c r="D13" i="33"/>
  <c r="C1425" i="37" s="1"/>
  <c r="D1372"/>
  <c r="E96" i="36"/>
  <c r="D1371" i="37" s="1"/>
  <c r="D1318"/>
  <c r="E42" i="36"/>
  <c r="D1317" i="37" s="1"/>
  <c r="H1295"/>
  <c r="G1557"/>
  <c r="G1497"/>
  <c r="I1431"/>
  <c r="I1429"/>
  <c r="I1427"/>
  <c r="G1362"/>
  <c r="G1360"/>
  <c r="G1358"/>
  <c r="G1334"/>
  <c r="G1330"/>
  <c r="G1328"/>
  <c r="G1326"/>
  <c r="G1315"/>
  <c r="G1313"/>
  <c r="G1311"/>
  <c r="G1294"/>
  <c r="G1290"/>
  <c r="G670"/>
  <c r="G668"/>
  <c r="G666"/>
  <c r="G664"/>
  <c r="G662"/>
  <c r="G660"/>
  <c r="G658"/>
  <c r="G656"/>
  <c r="G654"/>
  <c r="G652"/>
  <c r="G650"/>
  <c r="G648"/>
  <c r="G646"/>
  <c r="G644"/>
  <c r="G622"/>
  <c r="G607"/>
  <c r="G605"/>
  <c r="G593"/>
  <c r="G591"/>
  <c r="G579"/>
  <c r="G574"/>
  <c r="G570"/>
  <c r="G564"/>
  <c r="G553"/>
  <c r="G551"/>
  <c r="G549"/>
  <c r="G547"/>
  <c r="G539"/>
  <c r="G537"/>
  <c r="G535"/>
  <c r="G527"/>
  <c r="G517"/>
  <c r="G511"/>
  <c r="G491"/>
  <c r="G489"/>
  <c r="G487"/>
  <c r="G473"/>
  <c r="H273"/>
  <c r="H64"/>
  <c r="H50"/>
  <c r="G179" i="3"/>
  <c r="E179" s="1"/>
  <c r="B179" s="1"/>
  <c r="G481" i="37"/>
  <c r="D462" i="1"/>
  <c r="H162" i="37"/>
  <c r="D628" i="1"/>
  <c r="G541" i="37"/>
  <c r="E92" i="27"/>
  <c r="G1089" i="37"/>
  <c r="D42" i="36"/>
  <c r="E12"/>
  <c r="D12"/>
  <c r="C1287" i="37" s="1"/>
  <c r="D30" i="30"/>
  <c r="C1486" i="37" s="1"/>
  <c r="H1486" s="1"/>
  <c r="K59" i="42"/>
  <c r="F199" i="3"/>
  <c r="B199" s="1"/>
  <c r="F202"/>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E285"/>
  <c r="B285" s="1"/>
  <c r="B278"/>
  <c r="E275"/>
  <c r="B275" s="1"/>
  <c r="E274"/>
  <c r="B274" s="1"/>
  <c r="E270"/>
  <c r="B270" s="1"/>
  <c r="E263"/>
  <c r="B263" s="1"/>
  <c r="E155"/>
  <c r="B155" s="1"/>
  <c r="E152"/>
  <c r="B152" s="1"/>
  <c r="E151"/>
  <c r="B151" s="1"/>
  <c r="E147"/>
  <c r="B147" s="1"/>
  <c r="E144"/>
  <c r="B144" s="1"/>
  <c r="E143"/>
  <c r="B143" s="1"/>
  <c r="E136"/>
  <c r="B136" s="1"/>
  <c r="E135"/>
  <c r="B135" s="1"/>
  <c r="E131"/>
  <c r="B131" s="1"/>
  <c r="E128"/>
  <c r="B128" s="1"/>
  <c r="E127"/>
  <c r="B127" s="1"/>
  <c r="E123"/>
  <c r="B123" s="1"/>
  <c r="E120"/>
  <c r="B120" s="1"/>
  <c r="E119"/>
  <c r="B119" s="1"/>
  <c r="E115"/>
  <c r="B115" s="1"/>
  <c r="E112"/>
  <c r="B112" s="1"/>
  <c r="E111"/>
  <c r="B111" s="1"/>
  <c r="E107"/>
  <c r="B107" s="1"/>
  <c r="E104"/>
  <c r="B104" s="1"/>
  <c r="E103"/>
  <c r="B103" s="1"/>
  <c r="E99"/>
  <c r="B99" s="1"/>
  <c r="E96"/>
  <c r="B96" s="1"/>
  <c r="E95"/>
  <c r="B95" s="1"/>
  <c r="E91"/>
  <c r="B91" s="1"/>
  <c r="E88"/>
  <c r="B88" s="1"/>
  <c r="E87"/>
  <c r="B87" s="1"/>
  <c r="E83"/>
  <c r="B83" s="1"/>
  <c r="E79"/>
  <c r="B79" s="1"/>
  <c r="E75"/>
  <c r="B75" s="1"/>
  <c r="E71"/>
  <c r="B71" s="1"/>
  <c r="E67"/>
  <c r="B67" s="1"/>
  <c r="E63"/>
  <c r="B63" s="1"/>
  <c r="E59"/>
  <c r="B59" s="1"/>
  <c r="E55"/>
  <c r="B55" s="1"/>
  <c r="E51"/>
  <c r="B51" s="1"/>
  <c r="E47"/>
  <c r="B47" s="1"/>
  <c r="E43"/>
  <c r="B43" s="1"/>
  <c r="E39"/>
  <c r="B39" s="1"/>
  <c r="E35"/>
  <c r="B35" s="1"/>
  <c r="E31"/>
  <c r="B31" s="1"/>
  <c r="H1297" i="37"/>
  <c r="H1299"/>
  <c r="H1301"/>
  <c r="H1303"/>
  <c r="H1339"/>
  <c r="H1365"/>
  <c r="H1369"/>
  <c r="H1501"/>
  <c r="H1509"/>
  <c r="H1561"/>
  <c r="G1560"/>
  <c r="G1559"/>
  <c r="G1556"/>
  <c r="G1555"/>
  <c r="G1542"/>
  <c r="G1540"/>
  <c r="G1539"/>
  <c r="G1535"/>
  <c r="G1522"/>
  <c r="G1519"/>
  <c r="G1515"/>
  <c r="G1508"/>
  <c r="G1507"/>
  <c r="G1502"/>
  <c r="G1500"/>
  <c r="G1499"/>
  <c r="G1496"/>
  <c r="G1495"/>
  <c r="G1490"/>
  <c r="G1487"/>
  <c r="G1483"/>
  <c r="G1479"/>
  <c r="G1474"/>
  <c r="G1472"/>
  <c r="G1470"/>
  <c r="G1468"/>
  <c r="G1467"/>
  <c r="G1465"/>
  <c r="G1447"/>
  <c r="I1447" s="1"/>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D1058"/>
  <c r="G1055"/>
  <c r="G1053"/>
  <c r="G1051"/>
  <c r="G1047"/>
  <c r="G1045"/>
  <c r="G1043"/>
  <c r="G1022"/>
  <c r="G1020"/>
  <c r="G1018"/>
  <c r="G999"/>
  <c r="G997"/>
  <c r="G995"/>
  <c r="G993"/>
  <c r="G991"/>
  <c r="G669"/>
  <c r="G667"/>
  <c r="G665"/>
  <c r="G663"/>
  <c r="G661"/>
  <c r="G659"/>
  <c r="G657"/>
  <c r="G655"/>
  <c r="G653"/>
  <c r="G651"/>
  <c r="G649"/>
  <c r="G647"/>
  <c r="G645"/>
  <c r="G643"/>
  <c r="G621"/>
  <c r="G606"/>
  <c r="G604"/>
  <c r="G592"/>
  <c r="G580"/>
  <c r="G575"/>
  <c r="G573"/>
  <c r="G569"/>
  <c r="G563"/>
  <c r="G552"/>
  <c r="G550"/>
  <c r="G548"/>
  <c r="G540"/>
  <c r="G538"/>
  <c r="G536"/>
  <c r="G528"/>
  <c r="G518"/>
  <c r="G512"/>
  <c r="G492"/>
  <c r="G490"/>
  <c r="G488"/>
  <c r="G474"/>
  <c r="G335"/>
  <c r="G333"/>
  <c r="G327"/>
  <c r="G325"/>
  <c r="G317"/>
  <c r="G315"/>
  <c r="G313"/>
  <c r="G311"/>
  <c r="G174"/>
  <c r="G172"/>
  <c r="G170"/>
  <c r="G168"/>
  <c r="G155"/>
  <c r="G153"/>
  <c r="G127"/>
  <c r="G123"/>
  <c r="G121"/>
  <c r="G110"/>
  <c r="G108"/>
  <c r="G104"/>
  <c r="G102"/>
  <c r="G100"/>
  <c r="G89"/>
  <c r="G87"/>
  <c r="G85"/>
  <c r="G68"/>
  <c r="G62"/>
  <c r="G56"/>
  <c r="G48"/>
  <c r="G44"/>
  <c r="G42"/>
  <c r="G38"/>
  <c r="G32"/>
  <c r="G30"/>
  <c r="G28"/>
  <c r="G26"/>
  <c r="G17"/>
  <c r="G15"/>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C616" i="37"/>
  <c r="F628" i="1"/>
  <c r="C450" i="37"/>
  <c r="F462" i="1"/>
  <c r="D1040" i="37"/>
  <c r="H1040" s="1"/>
  <c r="D1057"/>
  <c r="H1057" s="1"/>
  <c r="H281" i="3"/>
  <c r="G1463" i="37"/>
  <c r="H1463"/>
  <c r="G507"/>
  <c r="H507"/>
  <c r="G392"/>
  <c r="H392"/>
  <c r="G344"/>
  <c r="H344"/>
  <c r="G248"/>
  <c r="H248"/>
  <c r="G235"/>
  <c r="H235"/>
  <c r="G546"/>
  <c r="H546"/>
  <c r="G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D124" i="37" s="1"/>
  <c r="E56" i="1"/>
  <c r="D46" i="37" s="1"/>
  <c r="E487" i="1"/>
  <c r="D475" i="37" s="1"/>
  <c r="E399" i="1"/>
  <c r="D388" i="37" s="1"/>
  <c r="E268" i="1"/>
  <c r="D258" i="37" s="1"/>
  <c r="E232" i="1"/>
  <c r="D222" i="37" s="1"/>
  <c r="E223" i="1"/>
  <c r="D213" i="37" s="1"/>
  <c r="E160" i="1"/>
  <c r="E628"/>
  <c r="D616" i="37" s="1"/>
  <c r="E596" i="1"/>
  <c r="D584" i="37" s="1"/>
  <c r="D594"/>
  <c r="G594" s="1"/>
  <c r="H139" i="3"/>
  <c r="E570" i="1"/>
  <c r="D558" i="37" s="1"/>
  <c r="G340"/>
  <c r="H340"/>
  <c r="G331"/>
  <c r="H331"/>
  <c r="H309"/>
  <c r="G292"/>
  <c r="H292"/>
  <c r="G125"/>
  <c r="H125"/>
  <c r="G107"/>
  <c r="H107"/>
  <c r="G84"/>
  <c r="H84"/>
  <c r="G67"/>
  <c r="H67"/>
  <c r="G55"/>
  <c r="G41"/>
  <c r="G25"/>
  <c r="H25"/>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G1050"/>
  <c r="H1050"/>
  <c r="F92" i="27"/>
  <c r="G1058" i="37"/>
  <c r="H1058"/>
  <c r="G1076"/>
  <c r="H1076"/>
  <c r="F124" i="27"/>
  <c r="G1112" i="37"/>
  <c r="H1112"/>
  <c r="E151" i="27"/>
  <c r="H1134" i="37"/>
  <c r="G1134"/>
  <c r="G1143"/>
  <c r="F203" i="27"/>
  <c r="G1169" i="37"/>
  <c r="H1169"/>
  <c r="F243" i="27"/>
  <c r="D45" i="33"/>
  <c r="E29"/>
  <c r="G1449" i="37"/>
  <c r="H1449"/>
  <c r="H1426"/>
  <c r="G1426"/>
  <c r="H1404"/>
  <c r="G1404"/>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G24"/>
  <c r="D596" i="1"/>
  <c r="G581" i="37"/>
  <c r="H581"/>
  <c r="D570" i="1"/>
  <c r="G559" i="37"/>
  <c r="H559"/>
  <c r="C521"/>
  <c r="G165" i="3"/>
  <c r="E165" s="1"/>
  <c r="B165" s="1"/>
  <c r="G197"/>
  <c r="E197" s="1"/>
  <c r="B197" s="1"/>
  <c r="G1016" i="37"/>
  <c r="G1034"/>
  <c r="H1034"/>
  <c r="D123" i="27"/>
  <c r="H1096" i="37"/>
  <c r="E139" i="27"/>
  <c r="D1104" i="37" s="1"/>
  <c r="G1104" s="1"/>
  <c r="C1116"/>
  <c r="G282" i="3"/>
  <c r="G1153" i="37"/>
  <c r="H1153"/>
  <c r="E234" i="27"/>
  <c r="G1201" i="37"/>
  <c r="H1201"/>
  <c r="E254" i="27"/>
  <c r="D1219" i="37" s="1"/>
  <c r="G1219" s="1"/>
  <c r="G1458"/>
  <c r="H1458"/>
  <c r="H1412"/>
  <c r="G1397"/>
  <c r="G1381"/>
  <c r="H1381"/>
  <c r="H1364"/>
  <c r="G1348"/>
  <c r="H1348"/>
  <c r="G1325"/>
  <c r="H1325"/>
  <c r="G1310"/>
  <c r="H1310"/>
  <c r="G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85"/>
  <c r="F315"/>
  <c r="F339"/>
  <c r="F355"/>
  <c r="F367"/>
  <c r="F391"/>
  <c r="F399"/>
  <c r="F403"/>
  <c r="F419"/>
  <c r="G410" i="37"/>
  <c r="H410"/>
  <c r="F438" i="1"/>
  <c r="F458"/>
  <c r="F498"/>
  <c r="F518"/>
  <c r="F538"/>
  <c r="F558"/>
  <c r="F574"/>
  <c r="F606"/>
  <c r="E647"/>
  <c r="D635" i="37" s="1"/>
  <c r="G635" s="1"/>
  <c r="E347" i="1"/>
  <c r="D336" i="37" s="1"/>
  <c r="E116" i="1"/>
  <c r="D106" i="37" s="1"/>
  <c r="H106" s="1"/>
  <c r="E85" i="1"/>
  <c r="D75" i="37" s="1"/>
  <c r="G75" s="1"/>
  <c r="E13" i="1"/>
  <c r="E518"/>
  <c r="D506" i="37" s="1"/>
  <c r="G506" s="1"/>
  <c r="E424" i="1"/>
  <c r="E204"/>
  <c r="D194" i="37" s="1"/>
  <c r="G194" s="1"/>
  <c r="E171" i="1"/>
  <c r="D161" i="37" s="1"/>
  <c r="E583" i="1"/>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H1204" i="37"/>
  <c r="G1212"/>
  <c r="H1212"/>
  <c r="F254" i="27"/>
  <c r="G1220" i="37"/>
  <c r="H1220"/>
  <c r="B7" i="27"/>
  <c r="B7" i="36"/>
  <c r="B7" i="33"/>
  <c r="E13"/>
  <c r="D29"/>
  <c r="G1433" i="37"/>
  <c r="H1433"/>
  <c r="E136" i="36"/>
  <c r="D1411" i="37" s="1"/>
  <c r="G1411" s="1"/>
  <c r="E121" i="36"/>
  <c r="D121"/>
  <c r="D148" s="1"/>
  <c r="H1376" i="37"/>
  <c r="G1376"/>
  <c r="H1343"/>
  <c r="G1343"/>
  <c r="H1321"/>
  <c r="G1321"/>
  <c r="H1292"/>
  <c r="H1541"/>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H1454"/>
  <c r="G1450"/>
  <c r="H1450"/>
  <c r="I1443"/>
  <c r="G1370"/>
  <c r="H1370"/>
  <c r="G1366"/>
  <c r="H1366"/>
  <c r="G1332"/>
  <c r="G1532"/>
  <c r="G1528"/>
  <c r="G1524"/>
  <c r="G1520"/>
  <c r="G1480"/>
  <c r="H1468"/>
  <c r="G1464"/>
  <c r="I1464" s="1"/>
  <c r="H1464"/>
  <c r="G1461"/>
  <c r="I1461" s="1"/>
  <c r="H1461"/>
  <c r="G1455"/>
  <c r="I1455" s="1"/>
  <c r="H1455"/>
  <c r="G1451"/>
  <c r="I1451" s="1"/>
  <c r="H1451"/>
  <c r="G1448"/>
  <c r="I1448" s="1"/>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F18" i="27" l="1"/>
  <c r="F84"/>
  <c r="F204" i="1"/>
  <c r="F160"/>
  <c r="F116"/>
  <c r="E24" i="3"/>
  <c r="B24" s="1"/>
  <c r="D1287" i="37"/>
  <c r="K47" i="42"/>
  <c r="C213" i="37"/>
  <c r="F223" i="1"/>
  <c r="C124" i="37"/>
  <c r="F134" i="1"/>
  <c r="C1317" i="37"/>
  <c r="F42" i="36"/>
  <c r="C1371" i="37"/>
  <c r="F96" i="36"/>
  <c r="C291" i="37"/>
  <c r="F302" i="1"/>
  <c r="G1049" i="37"/>
  <c r="H635"/>
  <c r="H213"/>
  <c r="I1450"/>
  <c r="I1454"/>
  <c r="I1460"/>
  <c r="D48" i="30"/>
  <c r="E531" i="1"/>
  <c r="H336" i="37"/>
  <c r="F347" i="1"/>
  <c r="E163" i="3"/>
  <c r="B163" s="1"/>
  <c r="H1104" i="37"/>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C290"/>
  <c r="F301" i="1"/>
  <c r="D519" i="37"/>
  <c r="E639" i="1"/>
  <c r="D627" i="37" s="1"/>
  <c r="E174" i="27"/>
  <c r="C558" i="37"/>
  <c r="F570" i="1"/>
  <c r="G150" i="37"/>
  <c r="H150"/>
  <c r="C222"/>
  <c r="F232" i="1"/>
  <c r="C1457" i="37"/>
  <c r="J54" i="42"/>
  <c r="G585" i="37"/>
  <c r="H585"/>
  <c r="G1168"/>
  <c r="H1168"/>
  <c r="E74" i="27"/>
  <c r="G616" i="37"/>
  <c r="H616"/>
  <c r="H1371" l="1"/>
  <c r="G1371"/>
  <c r="H1317"/>
  <c r="G1317"/>
  <c r="H124"/>
  <c r="G124"/>
  <c r="H1287"/>
  <c r="G1287"/>
  <c r="G295" i="3"/>
  <c r="E295" s="1"/>
  <c r="B295" s="1"/>
  <c r="G1116" i="37"/>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C4" i="30" s="1"/>
  <c r="L37" i="37" s="1"/>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H1423" l="1"/>
  <c r="G290"/>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E262" s="1"/>
  <c r="G266"/>
  <c r="E266" s="1"/>
  <c r="B266" s="1"/>
  <c r="C283" i="37"/>
  <c r="F293" i="1"/>
  <c r="D282" i="37"/>
  <c r="E416" i="1"/>
  <c r="E294"/>
  <c r="D284" i="37" s="1"/>
  <c r="K6"/>
  <c r="N3" i="3"/>
  <c r="H2" i="37"/>
  <c r="G2"/>
  <c r="C627"/>
  <c r="F639" i="1"/>
  <c r="C626" i="37"/>
  <c r="F638" i="1"/>
  <c r="G1139" i="37"/>
  <c r="H1139"/>
  <c r="C399"/>
  <c r="F410" i="1"/>
  <c r="D404" i="37"/>
  <c r="E642" i="1"/>
  <c r="H1199" i="37"/>
  <c r="G1199"/>
  <c r="G149"/>
  <c r="H149"/>
  <c r="C406" l="1"/>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B27" i="42"/>
  <c r="H977" i="37"/>
  <c r="G267" i="3" s="1"/>
  <c r="E267" s="1"/>
  <c r="B267" s="1"/>
  <c r="G282" i="37"/>
  <c r="H282"/>
  <c r="C630"/>
  <c r="F642" i="1"/>
  <c r="E297" i="3"/>
  <c r="E29" i="42" s="1"/>
  <c r="B298" i="3"/>
  <c r="C405" i="37"/>
  <c r="D418" i="1"/>
  <c r="D643"/>
  <c r="F416"/>
  <c r="G294" i="3"/>
  <c r="E294" s="1"/>
  <c r="B294" s="1"/>
  <c r="G293"/>
  <c r="E293" s="1"/>
  <c r="E4" i="27" l="1"/>
  <c r="L34" i="37" s="1"/>
  <c r="D632"/>
  <c r="G630"/>
  <c r="H630"/>
  <c r="C631"/>
  <c r="D645" i="1"/>
  <c r="F643"/>
  <c r="E292" i="3"/>
  <c r="E31" i="42" s="1"/>
  <c r="B293" i="3"/>
  <c r="C407" i="37"/>
  <c r="F418" i="1"/>
  <c r="D644"/>
  <c r="G405" i="37"/>
  <c r="H405"/>
  <c r="D631"/>
  <c r="E645" i="1"/>
  <c r="E648" s="1"/>
  <c r="K3" i="37"/>
  <c r="L3"/>
  <c r="M3" i="3"/>
  <c r="E261"/>
  <c r="E27" i="42" s="1"/>
  <c r="G284" i="37"/>
  <c r="H284"/>
  <c r="G406"/>
  <c r="H406"/>
  <c r="C632" l="1"/>
  <c r="D648" i="1"/>
  <c r="F644"/>
  <c r="Q19" i="3"/>
  <c r="D633" i="37"/>
  <c r="E649" i="1"/>
  <c r="G631" i="37"/>
  <c r="H631"/>
  <c r="D636"/>
  <c r="K41" i="42"/>
  <c r="G407" i="37"/>
  <c r="H407"/>
  <c r="C633"/>
  <c r="D649" i="1"/>
  <c r="F645"/>
  <c r="D637" i="37" l="1"/>
  <c r="K42" i="42"/>
  <c r="C637" i="37"/>
  <c r="G157" i="3" s="1"/>
  <c r="E157" s="1"/>
  <c r="F649" i="1"/>
  <c r="J42" i="42"/>
  <c r="C636" i="37"/>
  <c r="F648" i="1"/>
  <c r="J41" i="42"/>
  <c r="G633" i="37"/>
  <c r="H633"/>
  <c r="G632"/>
  <c r="H632"/>
  <c r="B25" i="42" l="1"/>
  <c r="J3" i="3" s="1"/>
  <c r="G637" i="37"/>
  <c r="H637"/>
  <c r="B157" i="3"/>
  <c r="G636" i="37"/>
  <c r="H636"/>
  <c r="K29" l="1"/>
  <c r="L28"/>
  <c r="G8" i="3" s="1"/>
  <c r="E8" s="1"/>
  <c r="B8" s="1"/>
  <c r="L2" i="37"/>
  <c r="K2"/>
  <c r="H158" i="3"/>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<sst xmlns="http://schemas.openxmlformats.org/spreadsheetml/2006/main" count="4758" uniqueCount="4301">
  <si>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</si>
  <si>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</si>
  <si>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</si>
  <si>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</si>
  <si>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</si>
  <si>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</si>
  <si>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</si>
  <si>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</si>
  <si>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</si>
  <si>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</si>
  <si>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</si>
  <si>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</si>
  <si>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</si>
  <si>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</si>
  <si>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</si>
  <si>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</si>
  <si>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</si>
  <si>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</si>
  <si>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</si>
  <si>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</si>
  <si>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</si>
  <si>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</si>
  <si>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</si>
  <si>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</si>
  <si>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</si>
  <si>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</si>
  <si>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</si>
  <si>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</si>
  <si>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</si>
  <si>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</si>
  <si>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</si>
  <si>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</si>
  <si>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</si>
  <si>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</si>
  <si>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</si>
  <si>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</si>
  <si>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</si>
  <si>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</si>
  <si>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</si>
  <si>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</si>
  <si>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</si>
  <si>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</si>
  <si>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</si>
  <si>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</si>
  <si>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</si>
  <si>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</si>
  <si>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</si>
  <si>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</si>
  <si>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</si>
  <si>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</si>
  <si>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</si>
  <si>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</si>
  <si>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</si>
  <si>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</si>
  <si>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</si>
  <si>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</si>
  <si>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</si>
  <si>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</si>
  <si>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</si>
  <si>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</si>
  <si>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</si>
  <si>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</si>
  <si>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</si>
  <si>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</si>
  <si>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</si>
  <si>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</si>
  <si>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</si>
  <si>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</si>
  <si>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</si>
  <si>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</si>
  <si>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</si>
  <si>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</si>
  <si>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</si>
  <si>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</si>
  <si>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</si>
  <si>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</si>
  <si>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</si>
  <si>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</si>
  <si>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</si>
  <si>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</si>
  <si>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</si>
  <si>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</si>
  <si>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</si>
  <si>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</si>
  <si>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</si>
  <si>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</si>
  <si>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</si>
  <si>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</si>
  <si>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</si>
  <si>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</si>
  <si>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</si>
  <si>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</si>
  <si>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</si>
  <si>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</si>
  <si>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</si>
  <si>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</si>
  <si>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</si>
  <si>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</si>
  <si>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</si>
  <si>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</si>
  <si>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</si>
  <si>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</si>
  <si>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</si>
  <si>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</si>
  <si>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</si>
  <si>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</si>
  <si>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</si>
  <si>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</si>
  <si>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</si>
  <si>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</si>
  <si>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</si>
  <si>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</si>
  <si>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</si>
  <si>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</si>
  <si>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</si>
  <si>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</si>
  <si>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</si>
  <si>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</si>
  <si>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</si>
  <si>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</si>
  <si>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</si>
  <si>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</si>
  <si>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</si>
  <si>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</si>
  <si>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</si>
  <si>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</si>
  <si>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</si>
  <si>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</si>
  <si>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</si>
  <si>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</si>
  <si>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</si>
  <si>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</si>
  <si>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</si>
  <si>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</si>
  <si>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</si>
  <si>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</si>
  <si>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</si>
  <si>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</si>
  <si>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</si>
  <si>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</si>
  <si>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</si>
  <si>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</si>
  <si>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</si>
  <si>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</si>
  <si>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</si>
  <si>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</si>
  <si>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</si>
  <si>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</si>
  <si>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</si>
  <si>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</si>
  <si>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</si>
  <si>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</si>
  <si>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</si>
  <si>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</si>
  <si>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</si>
  <si>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</si>
  <si>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</si>
  <si>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</si>
  <si>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</si>
  <si>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</si>
  <si>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</si>
  <si>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</si>
  <si>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</si>
  <si>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</si>
  <si>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</si>
  <si>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</si>
  <si>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</si>
  <si>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</si>
  <si>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</si>
  <si>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</si>
  <si>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</si>
  <si>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</si>
  <si>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</si>
  <si>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</si>
  <si>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</si>
  <si>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</si>
  <si>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</si>
  <si>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</si>
  <si>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</si>
  <si>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</si>
  <si>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</si>
  <si>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</si>
  <si>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</si>
  <si>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</si>
  <si>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</si>
  <si>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</si>
  <si>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</si>
  <si>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</si>
  <si>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</si>
  <si>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</si>
  <si>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</si>
  <si>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</si>
  <si>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</si>
  <si>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</si>
  <si>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</si>
  <si>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</si>
  <si>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</si>
  <si>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</si>
  <si>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</si>
  <si>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</si>
  <si>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</si>
  <si>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</si>
  <si>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</si>
  <si>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</si>
  <si>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</si>
  <si>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</si>
  <si>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</si>
  <si>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</si>
  <si>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</si>
  <si>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</si>
  <si>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</si>
  <si>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</si>
  <si>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</si>
  <si>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</si>
  <si>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</si>
  <si>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</si>
  <si>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</si>
  <si>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</si>
  <si>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</si>
  <si>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</si>
  <si>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</si>
  <si>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</si>
  <si>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</si>
  <si>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</si>
  <si>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</si>
  <si>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</si>
  <si>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</si>
  <si>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</si>
  <si>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</si>
  <si>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</si>
  <si>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</si>
  <si>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</si>
  <si>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</si>
  <si>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</si>
  <si>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</si>
  <si>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</si>
  <si>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</si>
  <si>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</si>
  <si>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</si>
  <si>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</si>
  <si>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</si>
  <si>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</si>
  <si>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</si>
  <si>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</si>
  <si>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</si>
  <si>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</si>
  <si>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</si>
  <si>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</si>
  <si>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</si>
  <si>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</si>
  <si>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</si>
  <si>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</si>
  <si>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</si>
  <si>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</si>
  <si>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</si>
  <si>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</si>
  <si>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</si>
  <si>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</si>
  <si>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</si>
  <si>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</si>
  <si>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</si>
  <si>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</si>
  <si>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</si>
  <si>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</si>
  <si>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</si>
  <si>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</si>
  <si>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</si>
  <si>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</si>
  <si>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</si>
  <si>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</si>
  <si>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</si>
  <si>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</si>
  <si>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</si>
  <si>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</si>
  <si>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</si>
  <si>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</si>
  <si>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</si>
  <si>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</si>
  <si>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</si>
  <si>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</si>
  <si>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</si>
  <si>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</si>
  <si>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</si>
  <si>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</si>
  <si>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</si>
  <si>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</si>
  <si>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</si>
  <si>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</si>
  <si>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</si>
  <si>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</si>
  <si>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</si>
  <si>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</si>
  <si>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</si>
  <si>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</si>
  <si>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</si>
  <si>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</si>
  <si>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</si>
  <si>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</si>
  <si>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</si>
  <si>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</si>
  <si>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</si>
  <si>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</si>
  <si>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</si>
  <si>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</si>
  <si>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</si>
  <si>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</si>
  <si>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</si>
  <si>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</si>
  <si>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</si>
  <si>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</si>
  <si>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</si>
  <si>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</si>
  <si>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</si>
  <si>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</si>
  <si>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</si>
  <si>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</si>
  <si>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</si>
  <si>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</si>
  <si>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</si>
  <si>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</si>
  <si>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</si>
  <si>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</si>
  <si>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</si>
  <si>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</si>
  <si>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</si>
  <si>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</si>
  <si>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</si>
  <si>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</si>
  <si>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</si>
  <si>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</si>
  <si>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</si>
  <si>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</si>
  <si>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</si>
  <si>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</si>
  <si>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</si>
  <si>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</si>
  <si>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</si>
  <si>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</si>
  <si>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</si>
  <si>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</si>
  <si>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</si>
  <si>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</si>
  <si>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</si>
  <si>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</si>
  <si>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</si>
  <si>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</si>
  <si>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</si>
  <si>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</si>
  <si>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</si>
  <si>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</si>
  <si>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</si>
  <si>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</si>
  <si>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</si>
  <si>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</si>
  <si>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</si>
  <si>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</si>
  <si>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</si>
  <si>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</si>
  <si>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</si>
  <si>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</si>
  <si>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</si>
  <si>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</si>
  <si>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</si>
  <si>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</si>
  <si>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</si>
  <si>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</si>
  <si>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</si>
  <si>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</si>
  <si>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</si>
  <si>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</si>
  <si>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</si>
  <si>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</si>
  <si>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</si>
  <si>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</si>
  <si>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</si>
  <si>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</si>
  <si>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</si>
  <si>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</si>
  <si>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</si>
  <si>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</si>
  <si>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</si>
  <si>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</si>
  <si>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</si>
  <si>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</si>
  <si>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</si>
  <si>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</si>
  <si>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</si>
  <si>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</si>
  <si>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</si>
  <si>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</si>
  <si>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</si>
  <si>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</si>
  <si>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</si>
  <si>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</si>
  <si>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</si>
  <si>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</si>
  <si>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</si>
  <si>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</si>
  <si>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</si>
  <si>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</si>
  <si>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</si>
  <si>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</si>
  <si>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</si>
  <si>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</si>
  <si>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</si>
  <si>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</si>
  <si>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</si>
  <si>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</si>
  <si>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</si>
  <si>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</si>
  <si>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</si>
  <si>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</si>
  <si>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</si>
  <si>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</si>
  <si>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</si>
  <si>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</si>
  <si>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</si>
  <si>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</si>
  <si>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</si>
  <si>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</si>
  <si>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</si>
  <si>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</si>
  <si>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</si>
  <si>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</si>
  <si>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</si>
  <si>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</si>
  <si>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</si>
  <si>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</si>
  <si>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</si>
  <si>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</si>
  <si>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</si>
  <si>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</si>
  <si>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</si>
  <si>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</si>
  <si>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</si>
  <si>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</si>
  <si>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</si>
  <si>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</si>
  <si>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</si>
  <si>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</si>
  <si>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</si>
  <si>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</si>
  <si>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</si>
  <si>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</si>
  <si>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</si>
  <si>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</si>
  <si>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</si>
  <si>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</si>
  <si>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</si>
  <si>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</si>
  <si>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</si>
  <si>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</si>
  <si>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</si>
  <si>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</si>
  <si>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</si>
  <si>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</si>
  <si>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</si>
  <si>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</si>
  <si>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</si>
  <si>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</si>
  <si>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</si>
  <si>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</si>
  <si>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</si>
  <si>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</si>
  <si>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</si>
  <si>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</si>
  <si>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</si>
  <si>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</si>
  <si>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</si>
  <si>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</si>
  <si>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</si>
  <si>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</si>
  <si>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</si>
  <si>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</si>
  <si>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</si>
  <si>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</si>
  <si>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</si>
  <si>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</si>
  <si>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</si>
  <si>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</si>
  <si>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</si>
  <si>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</si>
  <si>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</si>
  <si>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</si>
  <si>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</si>
  <si>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</si>
  <si>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</si>
  <si>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</si>
  <si>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</si>
  <si>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</si>
  <si>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</si>
  <si>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</si>
  <si>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</si>
  <si>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</si>
  <si>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</si>
  <si>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</si>
  <si>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</si>
  <si>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</si>
  <si>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</si>
  <si>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</si>
  <si>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</si>
  <si>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</si>
  <si>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</si>
  <si>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</si>
  <si>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</si>
  <si>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</si>
  <si>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</si>
  <si>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</si>
  <si>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</si>
  <si>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</si>
  <si>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</si>
  <si>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</si>
  <si>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</si>
  <si>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</si>
  <si>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</si>
  <si>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</si>
  <si>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</si>
  <si>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</si>
  <si>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</si>
  <si>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</si>
  <si>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</si>
  <si>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</si>
  <si>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</si>
  <si>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</si>
  <si>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</si>
  <si>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</si>
  <si>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</si>
  <si>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</si>
  <si>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</si>
  <si>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</si>
  <si>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</si>
  <si>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</si>
  <si>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</si>
  <si>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</si>
  <si>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</si>
  <si>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</si>
  <si>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</si>
  <si>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</si>
  <si>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</si>
  <si>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</si>
  <si>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</si>
  <si>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</si>
  <si>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</si>
  <si>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</si>
  <si>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</si>
  <si>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</si>
  <si>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</si>
  <si>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</si>
  <si>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</si>
  <si>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</si>
  <si>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</si>
  <si>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</si>
  <si>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</si>
  <si>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</si>
  <si>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</si>
  <si>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</si>
  <si>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</si>
  <si>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</si>
  <si>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</si>
  <si>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</si>
  <si>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</si>
  <si>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</si>
  <si>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</si>
  <si>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</si>
  <si>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</si>
  <si>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</si>
  <si>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</si>
  <si>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</si>
  <si>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</si>
  <si>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</si>
  <si>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</si>
  <si>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</si>
  <si>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</si>
  <si>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</si>
  <si>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</si>
  <si>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</si>
  <si>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</si>
  <si>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</si>
  <si>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</si>
  <si>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</si>
  <si>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</si>
  <si>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</si>
  <si>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</si>
  <si>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</si>
  <si>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</si>
  <si>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</si>
  <si>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</si>
  <si>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</si>
  <si>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</si>
  <si>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</si>
  <si>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</si>
  <si>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</si>
  <si>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</si>
  <si>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</si>
  <si>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</si>
  <si>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</si>
  <si>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</si>
  <si>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</si>
  <si>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</si>
  <si>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</si>
  <si>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</si>
  <si>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</si>
  <si>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</si>
  <si>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</si>
  <si>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</si>
  <si>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</si>
  <si>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</si>
  <si>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</si>
  <si>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</si>
  <si>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</si>
  <si>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</si>
  <si>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</si>
  <si>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</si>
  <si>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</si>
  <si>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</si>
  <si>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</si>
  <si>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</si>
  <si>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</si>
  <si>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</si>
  <si>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</si>
  <si>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</si>
  <si>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</si>
  <si>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</si>
  <si>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</si>
  <si>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</si>
  <si>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</si>
  <si>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</si>
  <si>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</si>
  <si>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</si>
  <si>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</si>
  <si>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</si>
  <si>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</si>
  <si>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</si>
  <si>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</si>
  <si>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</si>
  <si>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</si>
  <si>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</si>
  <si>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</si>
  <si>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</si>
  <si>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</si>
  <si>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</si>
  <si>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</si>
  <si>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</si>
  <si>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</si>
  <si>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</si>
  <si>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</si>
  <si>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</si>
  <si>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</si>
  <si>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</si>
  <si>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</si>
  <si>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</si>
  <si>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</si>
  <si>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</si>
  <si>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</si>
  <si>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</si>
  <si>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</si>
  <si>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</si>
  <si>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</si>
  <si>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</si>
  <si>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</si>
  <si>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</si>
  <si>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</si>
  <si>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</si>
  <si>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</si>
  <si>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</si>
  <si>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</si>
  <si>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</si>
  <si>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</si>
  <si>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</si>
  <si>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</si>
  <si>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</si>
  <si>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</si>
  <si>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</si>
  <si>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</si>
  <si>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</si>
  <si>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</si>
  <si>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</si>
  <si>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</si>
  <si>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</si>
  <si>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</si>
  <si>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</si>
  <si>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</si>
  <si>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</si>
  <si>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</si>
  <si>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</si>
  <si>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</si>
  <si>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</si>
  <si>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</si>
  <si>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</si>
  <si>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</si>
  <si>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</si>
  <si>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</si>
  <si>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</si>
  <si>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</si>
  <si>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</si>
  <si>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</si>
  <si>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</si>
  <si>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</si>
  <si>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</si>
  <si>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</si>
  <si>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</si>
  <si>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</si>
  <si>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</si>
  <si>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</si>
  <si>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</si>
  <si>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</si>
  <si>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</si>
  <si>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</si>
  <si>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</si>
  <si>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</si>
  <si>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</si>
  <si>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</si>
  <si>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</si>
  <si>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</si>
  <si>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</si>
  <si>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</si>
  <si>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</si>
  <si>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</si>
  <si>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</si>
  <si>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</si>
  <si>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</si>
  <si>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</si>
  <si>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</si>
  <si>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</si>
  <si>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</si>
  <si>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</si>
  <si>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</si>
  <si>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</si>
  <si>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</si>
  <si>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</si>
  <si>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</si>
  <si>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</si>
  <si>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</si>
  <si>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</si>
  <si>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</si>
  <si>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</si>
  <si>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</si>
  <si>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</si>
  <si>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</si>
  <si>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</si>
  <si>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</si>
  <si>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</si>
  <si>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</si>
  <si>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</si>
  <si>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</si>
  <si>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</si>
  <si>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</si>
  <si>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</si>
  <si>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</si>
  <si>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</si>
  <si>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</si>
  <si>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</si>
  <si>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</si>
  <si>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</si>
  <si>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</si>
  <si>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</si>
  <si>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</si>
  <si>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</si>
  <si>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</si>
  <si>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</si>
  <si>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</si>
  <si>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</si>
  <si>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</si>
  <si>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</si>
  <si>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</si>
  <si>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</si>
  <si>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</si>
  <si>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</si>
  <si>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</si>
  <si>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</si>
  <si>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</si>
  <si>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</si>
  <si>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</si>
  <si>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</si>
  <si>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</si>
  <si>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</si>
  <si>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</si>
  <si>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</si>
  <si>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</si>
  <si>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</si>
  <si>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</si>
  <si>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</si>
  <si>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</si>
  <si>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</si>
  <si>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</si>
  <si>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</si>
  <si>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</si>
  <si>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</si>
  <si>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</si>
  <si>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</si>
  <si>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</si>
  <si>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</si>
  <si>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</si>
  <si>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</si>
  <si>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</si>
  <si>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</si>
  <si>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</si>
  <si>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</si>
  <si>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</si>
  <si>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</si>
  <si>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</si>
  <si>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</si>
  <si>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</si>
  <si>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</si>
  <si>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</si>
  <si>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</si>
  <si>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</si>
  <si>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</si>
  <si>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</si>
  <si>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</si>
  <si>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</si>
  <si>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</si>
  <si>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</si>
  <si>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</si>
  <si>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</si>
  <si>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</si>
  <si>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</si>
  <si>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</si>
  <si>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</si>
  <si>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</si>
  <si>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</si>
  <si>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</si>
  <si>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</si>
  <si>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</si>
  <si>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</si>
  <si>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</si>
  <si>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</si>
  <si>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</si>
  <si>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</si>
  <si>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</si>
  <si>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</si>
  <si>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</si>
  <si>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</si>
  <si>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</si>
  <si>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</si>
  <si>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</si>
  <si>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</si>
  <si>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</si>
  <si>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</si>
  <si>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</si>
  <si>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</si>
  <si>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</si>
  <si>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</si>
  <si>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</si>
  <si>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</si>
  <si>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</si>
  <si>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</si>
  <si>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</si>
  <si>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</si>
  <si>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</si>
  <si>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</si>
  <si>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</si>
  <si>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</si>
  <si>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</si>
  <si>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</si>
  <si>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</si>
  <si>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</si>
  <si>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</si>
  <si>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</si>
  <si>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</si>
  <si>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</si>
  <si>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</si>
  <si>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</si>
  <si>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</si>
  <si>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</si>
  <si>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</si>
  <si>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</si>
  <si>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</si>
  <si>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</si>
  <si>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</si>
  <si>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</si>
  <si>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</si>
  <si>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</si>
  <si>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</si>
  <si>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</si>
  <si>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</si>
  <si>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</si>
  <si>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</si>
  <si>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</si>
  <si>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</si>
  <si>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</si>
  <si>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</si>
  <si>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</si>
  <si>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</si>
  <si>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</si>
  <si>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</si>
  <si>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</si>
  <si>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</si>
  <si>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</si>
  <si>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</si>
  <si>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</si>
  <si>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</si>
  <si>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</si>
  <si>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</si>
  <si>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</si>
  <si>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</si>
  <si>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</si>
  <si>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</si>
  <si>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</si>
  <si>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</si>
  <si>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</si>
  <si>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</si>
  <si>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</si>
  <si>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</si>
  <si>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</si>
  <si>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</si>
  <si>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</si>
  <si>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</si>
  <si>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</si>
  <si>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</si>
  <si>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</si>
  <si>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</si>
  <si>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</si>
  <si>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</si>
  <si>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</si>
  <si>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</si>
  <si>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</si>
  <si>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</si>
  <si>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</si>
  <si>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</si>
  <si>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</si>
  <si>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</si>
  <si>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</si>
  <si>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</si>
  <si>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</si>
  <si>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</si>
  <si>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</si>
  <si>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</si>
  <si>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</si>
  <si>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</si>
  <si>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</si>
  <si>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</si>
  <si>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</si>
  <si>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</si>
  <si>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</si>
  <si>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</si>
  <si>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</si>
  <si>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</si>
  <si>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</si>
  <si>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</si>
  <si>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</si>
  <si>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</si>
  <si>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</si>
  <si>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</si>
  <si>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</si>
  <si>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</si>
  <si>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</si>
  <si>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</si>
  <si>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</si>
  <si>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</si>
  <si>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</si>
  <si>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</si>
  <si>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</si>
  <si>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</si>
  <si>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</si>
  <si>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</si>
  <si>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</si>
  <si>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</si>
  <si>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</si>
  <si>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</si>
  <si>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</si>
  <si>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</si>
  <si>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</si>
  <si>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</si>
  <si>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</si>
  <si>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</si>
  <si>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</si>
  <si>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</si>
  <si>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</si>
  <si>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</si>
  <si>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</si>
  <si>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</si>
  <si>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</si>
  <si>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</si>
  <si>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</si>
  <si>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</si>
  <si>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</si>
  <si>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</si>
  <si>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</si>
  <si>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</si>
  <si>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</si>
  <si>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</si>
  <si>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</si>
  <si>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</si>
  <si>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</si>
  <si>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</si>
  <si>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</si>
  <si>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</si>
  <si>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</si>
  <si>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</si>
  <si>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</si>
  <si>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</si>
  <si>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</si>
  <si>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</si>
  <si>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</si>
  <si>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</si>
  <si>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</si>
  <si>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</si>
  <si>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</si>
  <si>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</si>
  <si>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</si>
  <si>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</si>
  <si>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</si>
  <si>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</si>
  <si>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</si>
  <si>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</si>
  <si>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</si>
  <si>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</si>
  <si>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</si>
  <si>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</si>
  <si>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</si>
  <si>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</si>
  <si>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</si>
  <si>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</si>
  <si>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</si>
  <si>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</si>
  <si>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</si>
  <si>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</si>
  <si>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</si>
  <si>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</si>
  <si>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</si>
  <si>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</si>
  <si>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</si>
  <si>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</si>
  <si>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</si>
  <si>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</si>
  <si>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</si>
  <si>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</si>
  <si>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</si>
  <si>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</si>
  <si>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</si>
  <si>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</si>
  <si>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</si>
  <si>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</si>
  <si>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</si>
  <si>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</si>
  <si>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</si>
  <si>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</si>
  <si>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</si>
  <si>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</si>
  <si>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</si>
  <si>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</si>
  <si>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</si>
  <si>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</si>
  <si>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</si>
  <si>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</si>
  <si>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</si>
  <si>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</si>
  <si>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</si>
  <si>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</si>
  <si>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</si>
  <si>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</si>
  <si>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</si>
  <si>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</si>
  <si>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</si>
  <si>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</si>
  <si>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</si>
  <si>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</si>
  <si>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</si>
  <si>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</si>
  <si>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</si>
  <si>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</si>
  <si>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</si>
  <si>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</si>
  <si>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</si>
  <si>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</si>
  <si>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</si>
  <si>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</si>
  <si>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</si>
  <si>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</si>
  <si>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</si>
  <si>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</si>
  <si>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</si>
  <si>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</si>
  <si>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</si>
  <si>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</si>
  <si>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</si>
  <si>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</si>
  <si>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</si>
  <si>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</si>
  <si>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</si>
  <si>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</si>
  <si>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</si>
  <si>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</si>
  <si>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</si>
  <si>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</si>
  <si>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</si>
  <si>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</si>
  <si>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</si>
  <si>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</si>
  <si>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</si>
  <si>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</si>
  <si>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</si>
  <si>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</si>
  <si>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</si>
  <si>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</si>
  <si>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</si>
  <si>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</si>
  <si>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</si>
  <si>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</si>
  <si>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</si>
  <si>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</si>
  <si>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</si>
  <si>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</si>
  <si>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</si>
  <si>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</si>
  <si>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</si>
  <si>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</si>
  <si>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</si>
  <si>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</si>
  <si>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</si>
  <si>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</si>
  <si>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</si>
  <si>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</si>
  <si>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</si>
  <si>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</si>
  <si>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</si>
  <si>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</si>
  <si>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</si>
  <si>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</si>
  <si>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</si>
  <si>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</si>
  <si>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</si>
  <si>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</si>
  <si>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</si>
  <si>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</si>
  <si>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</si>
  <si>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</si>
  <si>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</si>
  <si>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</si>
  <si>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</si>
  <si>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</si>
  <si>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</si>
  <si>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</si>
  <si>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</si>
  <si>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</si>
  <si>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</si>
  <si>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</si>
  <si>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</si>
  <si>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</si>
  <si>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</si>
  <si>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</si>
  <si>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</si>
  <si>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</si>
  <si>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</si>
  <si>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</si>
  <si>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</si>
  <si>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</si>
  <si>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</si>
  <si>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</si>
  <si>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</si>
  <si>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</si>
  <si>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</si>
  <si>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</si>
  <si>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</si>
  <si>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</si>
  <si>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</si>
  <si>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</si>
  <si>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</si>
  <si>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</si>
  <si>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</si>
  <si>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</si>
  <si>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</si>
  <si>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</si>
  <si>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</si>
  <si>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</si>
  <si>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</si>
  <si>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</si>
  <si>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</si>
  <si>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</si>
  <si>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</si>
  <si>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</si>
  <si>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</si>
  <si>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</si>
  <si>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</si>
  <si>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</si>
  <si>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</si>
  <si>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</si>
  <si>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</si>
  <si>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</si>
  <si>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</si>
  <si>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</si>
  <si>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</si>
  <si>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</si>
  <si>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</si>
  <si>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</si>
  <si>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</si>
  <si>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</si>
  <si>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</si>
  <si>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</si>
  <si>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</si>
  <si>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</si>
  <si>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</si>
  <si>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</si>
  <si>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</si>
  <si>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</si>
  <si>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</si>
  <si>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</si>
  <si>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</si>
  <si>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</si>
  <si>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</si>
  <si>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</si>
  <si>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</si>
  <si>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</si>
  <si>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</si>
  <si>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</si>
  <si>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</si>
  <si>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</si>
  <si>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</si>
  <si>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</si>
  <si>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</si>
  <si>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</si>
  <si>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</si>
  <si>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</si>
  <si>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</si>
  <si>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</si>
  <si>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</si>
  <si>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</si>
  <si>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</si>
  <si>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</si>
  <si>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</si>
  <si>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</si>
  <si>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</si>
  <si>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</si>
  <si>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</si>
  <si>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</si>
  <si>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</si>
  <si>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</si>
  <si>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</si>
  <si>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</si>
  <si>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</si>
  <si>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</si>
  <si>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</si>
  <si>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</si>
  <si>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</si>
  <si>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</si>
  <si>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</si>
  <si>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</si>
  <si>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</si>
  <si>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</si>
  <si>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</si>
  <si>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</si>
  <si>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</si>
  <si>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</si>
  <si>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</si>
  <si>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</si>
  <si>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</si>
  <si>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</si>
  <si>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</si>
  <si>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</si>
  <si>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</si>
  <si>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</si>
  <si>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</si>
  <si>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</si>
  <si>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</si>
  <si>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</si>
  <si>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</si>
  <si>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</si>
  <si>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</si>
  <si>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</si>
  <si>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</si>
  <si>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</si>
  <si>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</si>
  <si>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</si>
  <si>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</si>
  <si>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</si>
  <si>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</si>
  <si>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</si>
  <si>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</si>
  <si>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</si>
  <si>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</si>
  <si>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</si>
  <si>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</si>
  <si>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</si>
  <si>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</si>
  <si>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</si>
  <si>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</si>
  <si>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</si>
  <si>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</si>
  <si>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</si>
  <si>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</si>
  <si>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</si>
  <si>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</si>
  <si>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</si>
  <si>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</si>
  <si>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</si>
  <si>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</si>
  <si>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</si>
  <si>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</si>
  <si>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</si>
  <si>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</si>
  <si>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</si>
  <si>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</si>
  <si>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</si>
  <si>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</si>
  <si>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</si>
  <si>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</si>
  <si>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</si>
  <si>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</si>
  <si>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</si>
  <si>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</si>
  <si>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</si>
  <si>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</si>
  <si>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</si>
  <si>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</si>
  <si>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</si>
  <si>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</si>
  <si>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</si>
  <si>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</si>
  <si>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</si>
  <si>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</si>
  <si>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</si>
  <si>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</si>
  <si>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</si>
  <si>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</si>
  <si>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</si>
  <si>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</si>
  <si>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</si>
  <si>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</si>
  <si>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</si>
  <si>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</si>
  <si>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</si>
  <si>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</si>
  <si>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</si>
  <si>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</si>
  <si>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</si>
  <si>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</si>
  <si>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</si>
  <si>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</si>
  <si>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</si>
  <si>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</si>
  <si>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</si>
  <si>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</si>
  <si>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</si>
  <si>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</si>
  <si>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</si>
  <si>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</si>
  <si>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</si>
  <si>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</si>
  <si>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</si>
  <si>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</si>
  <si>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</si>
  <si>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</si>
  <si>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</si>
  <si>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</si>
  <si>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</si>
  <si>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</si>
  <si>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</si>
  <si>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</si>
  <si>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</si>
  <si>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</si>
  <si>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</si>
  <si>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</si>
  <si>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</si>
  <si>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</si>
  <si>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</si>
  <si>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</si>
  <si>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</si>
  <si>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</si>
  <si>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</si>
  <si>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</si>
  <si>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</si>
  <si>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</si>
  <si>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</si>
  <si>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</si>
  <si>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</si>
  <si>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</si>
  <si>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</si>
  <si>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</si>
  <si>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</si>
  <si>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</si>
  <si>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</si>
  <si>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</si>
  <si>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</si>
  <si>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</si>
  <si>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</si>
  <si>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</si>
  <si>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</si>
  <si>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</si>
  <si>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</si>
  <si>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</si>
  <si>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</si>
  <si>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</si>
  <si>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</si>
  <si>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</si>
  <si>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</si>
  <si>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</si>
  <si>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</si>
  <si>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</si>
  <si>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</si>
  <si>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</si>
  <si>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</si>
  <si>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</si>
  <si>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</si>
  <si>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</si>
  <si>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</si>
  <si>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</si>
  <si>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</si>
  <si>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</si>
  <si>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</si>
  <si>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</si>
  <si>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</si>
  <si>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</si>
  <si>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</si>
  <si>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</si>
  <si>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</si>
  <si>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</si>
  <si>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</si>
  <si>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</si>
  <si>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</si>
  <si>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</si>
  <si>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</si>
  <si>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</si>
  <si>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</si>
  <si>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</si>
  <si>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</si>
  <si>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</si>
  <si>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</si>
  <si>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</si>
  <si>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</si>
  <si>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</si>
  <si>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</si>
  <si>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</si>
  <si>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</si>
  <si>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</si>
  <si>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</si>
  <si>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</si>
  <si>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</si>
  <si>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</si>
  <si>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</si>
  <si>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</si>
  <si>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</si>
  <si>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</si>
  <si>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</si>
  <si>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</si>
  <si>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</si>
  <si>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</si>
  <si>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</si>
  <si>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</si>
  <si>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</si>
  <si>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</si>
  <si>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</si>
  <si>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</si>
  <si>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</si>
  <si>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</si>
  <si>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</si>
  <si>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</si>
  <si>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</si>
  <si>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</si>
  <si>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</si>
  <si>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</si>
  <si>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</si>
  <si>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</si>
  <si>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</si>
  <si>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</si>
  <si>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</si>
  <si>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</si>
  <si>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</si>
  <si>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</si>
  <si>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</si>
  <si>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</si>
  <si>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</si>
  <si>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</si>
  <si>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</si>
  <si>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</si>
  <si>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</si>
  <si>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</si>
  <si>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</si>
  <si>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</si>
  <si>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</si>
  <si>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</si>
  <si>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</si>
  <si>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</si>
  <si>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</si>
  <si>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</si>
  <si>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</si>
  <si>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</si>
  <si>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</si>
  <si>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</si>
  <si>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</si>
  <si>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</si>
  <si>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</si>
  <si>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</si>
  <si>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</si>
  <si>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</si>
  <si>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</si>
  <si>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</si>
  <si>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</si>
  <si>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</si>
  <si>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</si>
  <si>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</si>
  <si>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</si>
  <si>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</si>
  <si>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</si>
  <si>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</si>
  <si>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</si>
  <si>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</si>
  <si>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</si>
  <si>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</si>
  <si>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</si>
  <si>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</si>
  <si>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</si>
  <si>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</si>
  <si>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</si>
  <si>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</si>
  <si>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</si>
  <si>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</si>
  <si>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</si>
  <si>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</si>
  <si>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</si>
  <si>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</si>
  <si>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</si>
  <si>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</si>
  <si>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</si>
  <si>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</si>
  <si>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</si>
  <si>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</si>
  <si>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</si>
  <si>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</si>
  <si>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</si>
  <si>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</si>
  <si>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</si>
  <si>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</si>
  <si>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</si>
  <si>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</si>
  <si>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</si>
  <si>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</si>
  <si>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</si>
  <si>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</si>
  <si>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</si>
  <si>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</si>
  <si>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</si>
  <si>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</si>
  <si>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</si>
  <si>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</si>
  <si>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</si>
  <si>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</si>
  <si>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</si>
  <si>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</si>
  <si>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</si>
  <si>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</si>
  <si>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</si>
  <si>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</si>
  <si>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</si>
  <si>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</si>
  <si>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</si>
  <si>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</si>
  <si>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</si>
  <si>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</si>
  <si>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</si>
  <si>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</si>
  <si>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</si>
  <si>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</si>
  <si>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</si>
  <si>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</si>
  <si>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</si>
  <si>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</si>
  <si>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</si>
  <si>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</si>
  <si>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</si>
  <si>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</si>
  <si>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</si>
  <si>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</si>
  <si>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</si>
  <si>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</si>
  <si>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</si>
  <si>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</si>
  <si>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</si>
  <si>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</si>
  <si>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</si>
  <si>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</si>
  <si>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</si>
  <si>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</si>
  <si>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</si>
  <si>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</si>
  <si>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</si>
  <si>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</si>
  <si>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</si>
  <si>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</si>
  <si>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</si>
  <si>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</si>
  <si>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</si>
  <si>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</si>
  <si>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</si>
  <si>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</si>
  <si>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</si>
  <si>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</si>
  <si>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</si>
  <si>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</si>
  <si>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</si>
  <si>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</si>
  <si>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</si>
  <si>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</si>
  <si>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</si>
  <si>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</si>
  <si>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</si>
  <si>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</si>
  <si>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</si>
  <si>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</si>
  <si>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</si>
  <si>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</si>
  <si>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</si>
  <si>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</si>
  <si>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</si>
  <si>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</si>
  <si>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</si>
  <si>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</si>
  <si>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</si>
  <si>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</si>
  <si>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</si>
  <si>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</si>
  <si>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</si>
  <si>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</si>
  <si>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</si>
  <si>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</si>
  <si>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</si>
  <si>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</si>
  <si>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</si>
  <si>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</si>
  <si>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</si>
  <si>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</si>
  <si>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</si>
  <si>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</si>
  <si>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</si>
  <si>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</si>
  <si>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</si>
  <si>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</si>
  <si>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</si>
  <si>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</si>
  <si>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</si>
  <si>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</si>
  <si>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</si>
  <si>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</si>
  <si>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</si>
  <si>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</si>
  <si>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</si>
  <si>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</si>
  <si>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</si>
  <si>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</si>
  <si>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</si>
  <si>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</si>
  <si>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</si>
  <si>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</si>
  <si>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</si>
  <si>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</si>
  <si>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</si>
  <si>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</si>
  <si>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</si>
  <si>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</si>
  <si>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</si>
  <si>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</si>
  <si>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</si>
  <si>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</si>
  <si>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</si>
  <si>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</si>
  <si>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</si>
  <si>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</si>
  <si>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</si>
  <si>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</si>
  <si>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</si>
  <si>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</si>
  <si>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</si>
  <si>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</si>
  <si>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</si>
  <si>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</si>
  <si>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</si>
  <si>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</si>
  <si>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</si>
  <si>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</si>
  <si>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</si>
  <si>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</si>
  <si>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</si>
  <si>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</si>
  <si>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</si>
  <si>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</si>
  <si>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</si>
  <si>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</si>
  <si>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</si>
  <si>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</si>
  <si>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</si>
  <si>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</si>
  <si>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</si>
  <si>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</si>
  <si>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</si>
  <si>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</si>
  <si>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</si>
  <si>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</si>
  <si>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</si>
  <si>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</si>
  <si>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</si>
  <si>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</si>
  <si>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</si>
  <si>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</si>
  <si>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</si>
  <si>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</si>
  <si>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</si>
  <si>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</si>
  <si>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</si>
  <si>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</si>
  <si>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</si>
  <si>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</si>
  <si>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</si>
  <si>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</si>
  <si>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</si>
  <si>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</si>
  <si>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</si>
  <si>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</si>
  <si>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</si>
  <si>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</si>
  <si>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</si>
  <si>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</si>
  <si>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</si>
  <si>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</si>
  <si>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</si>
  <si>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</si>
  <si>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</si>
  <si>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</si>
  <si>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</si>
  <si>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</si>
  <si>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</si>
  <si>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</si>
  <si>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</si>
  <si>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</si>
  <si>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</si>
  <si>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</si>
  <si>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</si>
  <si>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</si>
  <si>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</si>
  <si>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</si>
  <si>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</si>
  <si>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</si>
  <si>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</si>
  <si>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</si>
  <si>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</si>
  <si>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</si>
  <si>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</si>
  <si>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</si>
  <si>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</si>
  <si>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</si>
  <si>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</si>
  <si>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</si>
  <si>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</si>
  <si>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</si>
  <si>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</si>
  <si>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</si>
  <si>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</si>
  <si>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</si>
  <si>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</si>
  <si>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</si>
  <si>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</si>
  <si>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</si>
  <si>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</si>
  <si>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</si>
  <si>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</si>
  <si>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</si>
  <si>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</si>
  <si>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</si>
  <si>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</si>
  <si>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</si>
  <si>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</si>
  <si>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</si>
  <si>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</si>
  <si>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</si>
  <si>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</si>
  <si>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</si>
  <si>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</si>
  <si>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</si>
  <si>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</si>
  <si>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</si>
  <si>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</si>
  <si>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</si>
  <si>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</si>
  <si>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</si>
  <si>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</si>
  <si>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</si>
  <si>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</si>
  <si>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</si>
  <si>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</si>
  <si>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</si>
  <si>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</si>
  <si>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</si>
  <si>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</si>
  <si>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</si>
  <si>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</si>
  <si>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</si>
  <si>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</si>
  <si>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</si>
  <si>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</si>
  <si>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</si>
  <si>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</si>
  <si>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</si>
  <si>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</si>
  <si>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</si>
  <si>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</si>
  <si>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</si>
  <si>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</si>
  <si>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</si>
  <si>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</si>
  <si>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</si>
  <si>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</si>
  <si>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</si>
  <si>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</si>
  <si>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</si>
  <si>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</si>
  <si>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</si>
  <si>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</si>
  <si>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</si>
  <si>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</si>
  <si>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</si>
  <si>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</si>
  <si>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</si>
  <si>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</si>
  <si>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</si>
  <si>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</si>
  <si>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</si>
  <si>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</si>
  <si>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</si>
  <si>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</si>
  <si>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</si>
  <si>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</si>
  <si>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</si>
  <si>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</si>
  <si>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</si>
  <si>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</si>
  <si>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</si>
  <si>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</si>
  <si>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</si>
  <si>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</si>
  <si>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</si>
  <si>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</si>
  <si>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</si>
  <si>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</si>
  <si>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</si>
  <si>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</si>
  <si>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</si>
  <si>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</si>
  <si>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</si>
  <si>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</si>
  <si>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</si>
  <si>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</si>
  <si>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</si>
  <si>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</si>
  <si>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</si>
  <si>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</si>
  <si>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</si>
  <si>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</si>
  <si>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</si>
  <si>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</si>
  <si>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</si>
  <si>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</si>
  <si>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</si>
  <si>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</si>
  <si>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</si>
  <si>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</si>
  <si>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</si>
  <si>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</si>
  <si>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</si>
  <si>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</si>
  <si>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</si>
  <si>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</si>
  <si>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</si>
  <si>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</si>
  <si>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</si>
  <si>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</si>
  <si>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</si>
  <si>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</si>
  <si>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</si>
  <si>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</si>
  <si>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</si>
  <si>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</si>
  <si>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</si>
  <si>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</si>
  <si>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</si>
  <si>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</si>
  <si>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</si>
  <si>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</si>
  <si>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</si>
  <si>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</si>
  <si>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</si>
  <si>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</si>
  <si>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</si>
  <si>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</si>
  <si>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</si>
  <si>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</si>
  <si>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</si>
  <si>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</si>
  <si>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</si>
  <si>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</si>
  <si>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</si>
  <si>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</si>
  <si>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</si>
  <si>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</si>
  <si>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</si>
  <si>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</si>
  <si>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</si>
  <si>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</si>
  <si>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</si>
  <si>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</si>
  <si>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</si>
  <si>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</si>
  <si>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</si>
  <si>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</si>
  <si>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</si>
  <si>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</si>
  <si>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</si>
  <si>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</si>
  <si>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</si>
  <si>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</si>
  <si>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</si>
  <si>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</si>
  <si>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</si>
  <si>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</si>
  <si>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</si>
  <si>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</si>
  <si>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</si>
  <si>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</si>
  <si>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</si>
  <si>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</si>
  <si>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</si>
  <si>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</si>
  <si>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</si>
  <si>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</si>
  <si>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</si>
  <si>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</si>
  <si>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</si>
  <si>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</si>
  <si>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</si>
  <si>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</si>
  <si>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</si>
  <si>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</si>
  <si>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</si>
  <si>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</si>
  <si>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</si>
  <si>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</si>
  <si>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</si>
  <si>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</si>
  <si>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</si>
  <si>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</si>
  <si>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</si>
  <si>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</si>
  <si>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</si>
  <si>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</si>
  <si>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</si>
  <si>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</si>
  <si>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</si>
  <si>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</si>
  <si>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</si>
  <si>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</si>
  <si>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</si>
  <si>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</si>
  <si>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</si>
  <si>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</si>
  <si>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</si>
  <si>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</si>
  <si>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</si>
  <si>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</si>
  <si>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</si>
  <si>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</si>
  <si>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</si>
  <si>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</si>
  <si>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</si>
  <si>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</si>
  <si>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</si>
  <si>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</si>
  <si>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</si>
  <si>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</si>
  <si>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</si>
  <si>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</si>
  <si>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</si>
  <si>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</si>
  <si>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</si>
  <si>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</si>
  <si>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</si>
  <si>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</si>
  <si>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</si>
  <si>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</si>
  <si>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</si>
  <si>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</si>
  <si>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</si>
  <si>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</si>
  <si>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</si>
  <si>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</si>
  <si>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</si>
  <si>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</si>
  <si>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</si>
  <si>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</si>
  <si>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</si>
  <si>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</si>
  <si>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</si>
  <si>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</si>
  <si>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</si>
  <si>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</si>
  <si>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</si>
  <si>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</si>
  <si>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</si>
  <si>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</si>
  <si>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</si>
  <si>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</si>
  <si>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</si>
  <si>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</si>
  <si>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</si>
  <si>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</si>
  <si>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</si>
  <si>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</si>
  <si>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</si>
  <si>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</si>
  <si>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</si>
  <si>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</si>
  <si>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</si>
  <si>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</si>
  <si>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</si>
  <si>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</si>
  <si>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</si>
  <si>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</si>
  <si>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</si>
  <si>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</si>
  <si>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</si>
  <si>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</si>
  <si>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</si>
  <si>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</si>
  <si>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</si>
  <si>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</si>
  <si>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</si>
  <si>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</si>
  <si>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</si>
  <si>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</si>
  <si>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</si>
  <si>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</si>
  <si>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</si>
  <si>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</si>
  <si>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</si>
  <si>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</si>
  <si>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</si>
  <si>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</si>
  <si>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</si>
  <si>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</si>
  <si>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</si>
  <si>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</si>
  <si>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</si>
  <si>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</si>
  <si>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</si>
  <si>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</si>
  <si>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</si>
  <si>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</si>
  <si>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</si>
  <si>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</si>
  <si>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</si>
  <si>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</si>
  <si>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</si>
  <si>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</si>
  <si>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</si>
  <si>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</si>
  <si>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</si>
  <si>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</si>
  <si>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</si>
  <si>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</si>
  <si>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</si>
  <si>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</si>
  <si>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</si>
  <si>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</si>
  <si>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</si>
  <si>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</si>
  <si>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</si>
  <si>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</si>
  <si>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</si>
  <si>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</si>
  <si>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</si>
  <si>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</si>
  <si>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</si>
  <si>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</si>
  <si>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</si>
  <si>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</si>
  <si>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</si>
  <si>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</si>
  <si>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</si>
  <si>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</si>
  <si>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</si>
  <si>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</si>
  <si>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</si>
  <si>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</si>
  <si>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</si>
  <si>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</si>
  <si>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</si>
  <si>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</si>
  <si>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</si>
  <si>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</si>
  <si>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</si>
  <si>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</si>
  <si>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</si>
  <si>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</si>
  <si>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</si>
  <si>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</si>
  <si>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</si>
  <si>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</si>
  <si>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</si>
  <si>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</si>
  <si>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</si>
  <si>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</si>
  <si>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</si>
  <si>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</si>
  <si>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</si>
  <si>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</si>
  <si>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</si>
  <si>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</si>
  <si>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</si>
  <si>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</si>
  <si>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</si>
  <si>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</si>
  <si>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</si>
  <si>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</si>
  <si>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</si>
  <si>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</si>
  <si>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</si>
  <si>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</si>
  <si>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</si>
  <si>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</si>
  <si>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</si>
  <si>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</si>
  <si>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</si>
  <si>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</si>
  <si>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</si>
  <si>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</si>
  <si>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</si>
  <si>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</si>
  <si>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</si>
  <si>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</si>
  <si>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</si>
  <si>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</si>
  <si>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</si>
  <si>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</si>
  <si>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</si>
  <si>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</si>
  <si>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</si>
  <si>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</si>
  <si>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</si>
  <si>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</si>
  <si>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</si>
  <si>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</si>
  <si>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</si>
  <si>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</si>
  <si>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</si>
  <si>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</si>
  <si>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</si>
  <si>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</si>
  <si>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</si>
  <si>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</si>
  <si>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</si>
  <si>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</si>
  <si>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</si>
  <si>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</si>
  <si>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</si>
  <si>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</si>
  <si>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</si>
  <si>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</si>
  <si>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</si>
  <si>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</si>
  <si>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</si>
  <si>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</si>
  <si>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</si>
  <si>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</si>
  <si>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</si>
  <si>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</si>
  <si>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</si>
  <si>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</si>
  <si>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</si>
  <si>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</si>
  <si>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</si>
  <si>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</si>
  <si>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</si>
  <si>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</si>
  <si>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</si>
  <si>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</si>
  <si>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</si>
  <si>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</si>
  <si>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</si>
  <si>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</si>
  <si>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</si>
  <si>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</si>
  <si>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</si>
  <si>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</si>
  <si>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</si>
  <si>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</si>
  <si>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</si>
  <si>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</si>
  <si>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</si>
  <si>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</si>
  <si>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</si>
  <si>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</si>
  <si>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</si>
  <si>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</si>
  <si>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</si>
  <si>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</si>
  <si>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</si>
  <si>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</si>
  <si>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</si>
  <si>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</si>
  <si>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</si>
  <si>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</si>
  <si>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</si>
  <si>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</si>
  <si>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</si>
  <si>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</si>
  <si>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</si>
  <si>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</si>
  <si>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</si>
  <si>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</si>
  <si>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</si>
  <si>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</si>
  <si>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</si>
  <si>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</si>
  <si>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</si>
  <si>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</si>
  <si>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</si>
  <si>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</si>
  <si>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</si>
  <si>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</si>
  <si>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</si>
  <si>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</si>
  <si>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</si>
  <si>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</si>
  <si>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</si>
  <si>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</si>
  <si>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</si>
  <si>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</si>
  <si>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</si>
  <si>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</si>
  <si>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</si>
  <si>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</si>
  <si>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</si>
  <si>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</si>
  <si>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</si>
  <si>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</si>
  <si>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</si>
  <si>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</si>
  <si>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</si>
  <si>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</si>
  <si>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</si>
  <si>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</si>
  <si>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</si>
  <si>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</si>
  <si>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</si>
  <si>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</si>
  <si>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</si>
  <si>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</si>
  <si>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</si>
  <si>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</si>
  <si>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</si>
  <si>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</si>
  <si>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</si>
  <si>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</si>
  <si>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</si>
  <si>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</si>
  <si>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</si>
  <si>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</si>
  <si>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</si>
  <si>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</si>
  <si>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</si>
  <si>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</si>
  <si>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</si>
  <si>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</si>
  <si>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</si>
  <si>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</si>
  <si>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</si>
  <si>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</si>
  <si>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</si>
  <si>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</si>
  <si>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</si>
  <si>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</si>
  <si>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</si>
  <si>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</si>
  <si>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</si>
  <si>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</si>
  <si>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</si>
  <si>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</si>
  <si>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</si>
  <si>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</si>
  <si>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</si>
  <si>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</si>
  <si>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</si>
  <si>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</si>
  <si>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</si>
  <si>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</si>
  <si>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</si>
  <si>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</si>
  <si>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</si>
  <si>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</si>
  <si>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</si>
  <si>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</si>
  <si>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</si>
  <si>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</si>
  <si>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</si>
  <si>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</si>
  <si>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</si>
  <si>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</si>
  <si>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</si>
  <si>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</si>
  <si>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</si>
  <si>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</si>
  <si>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</si>
  <si>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</si>
  <si>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</si>
  <si>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</si>
  <si>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</si>
  <si>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</si>
  <si>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</si>
  <si>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</si>
  <si>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</si>
  <si>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</si>
  <si>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</si>
  <si>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</si>
  <si>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</si>
  <si>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</si>
  <si>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</si>
  <si>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</si>
  <si>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</si>
  <si>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</si>
  <si>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</si>
  <si>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</si>
  <si>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</si>
  <si>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</si>
  <si>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</si>
  <si>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</si>
  <si>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</si>
  <si>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</si>
  <si>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</si>
  <si>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</si>
  <si>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</si>
  <si>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</si>
  <si>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</si>
  <si>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</si>
  <si>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</si>
  <si>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</si>
  <si>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</si>
  <si>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</si>
  <si>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</si>
  <si>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</si>
  <si>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</si>
  <si>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</si>
  <si>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</si>
  <si>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</si>
  <si>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</si>
  <si>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</si>
  <si>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</si>
  <si>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</si>
  <si>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</si>
  <si>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</si>
  <si>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</si>
  <si>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</si>
  <si>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</si>
  <si>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</si>
  <si>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</si>
  <si>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</si>
  <si>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</si>
  <si>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</si>
  <si>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</si>
  <si>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</si>
  <si>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</si>
  <si>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</si>
  <si>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</si>
  <si>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</si>
  <si>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</si>
  <si>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</si>
  <si>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</si>
  <si>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</si>
  <si>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</si>
  <si>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</si>
  <si>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</si>
  <si>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</si>
  <si>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</si>
  <si>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</si>
  <si>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</si>
  <si>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</si>
  <si>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</si>
  <si>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</si>
  <si>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</si>
  <si>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</si>
  <si>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</si>
  <si>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</si>
  <si>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</si>
  <si>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</si>
  <si>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</si>
  <si>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</si>
  <si>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</si>
  <si>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</si>
  <si>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</si>
  <si>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</si>
  <si>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</si>
  <si>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</si>
  <si>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</si>
  <si>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</si>
  <si>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</si>
  <si>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</si>
  <si>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</si>
  <si>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</si>
  <si>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</si>
  <si>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</si>
  <si>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</si>
  <si>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</si>
  <si>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</si>
  <si>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</si>
  <si>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</si>
  <si>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</si>
  <si>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</si>
  <si>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</si>
  <si>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</si>
  <si>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</si>
  <si>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</si>
  <si>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</si>
  <si>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</si>
  <si>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</si>
  <si>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</si>
  <si>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</si>
  <si>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</si>
  <si>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</si>
  <si>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</si>
  <si>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</si>
  <si>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</si>
  <si>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</si>
  <si>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</si>
  <si>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</si>
  <si>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</si>
  <si>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</si>
  <si>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</si>
  <si>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</si>
  <si>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</si>
  <si>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</si>
  <si>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</si>
  <si>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</si>
  <si>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</si>
  <si>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</si>
  <si>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</si>
  <si>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</si>
  <si>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</si>
  <si>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</si>
  <si>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</si>
  <si>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</si>
  <si>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</si>
  <si>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</si>
  <si>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</si>
  <si>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</si>
  <si>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</si>
  <si>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</si>
  <si>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</si>
  <si>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</si>
  <si>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</si>
  <si>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</si>
  <si>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</si>
  <si>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</si>
  <si>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</si>
  <si>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</si>
  <si>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</si>
  <si>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</si>
  <si>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</si>
  <si>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</si>
  <si>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</si>
  <si>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</si>
  <si>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</si>
  <si>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</si>
  <si>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</si>
  <si>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</si>
  <si>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</si>
  <si>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</si>
  <si>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</si>
  <si>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</si>
  <si>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</si>
  <si>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</si>
  <si>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</si>
  <si>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</si>
  <si>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</si>
  <si>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</si>
  <si>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</si>
  <si>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</si>
  <si>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</si>
  <si>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</si>
  <si>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</si>
  <si>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</si>
  <si>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</si>
  <si>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</si>
  <si>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</si>
  <si>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</si>
  <si>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</si>
  <si>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</si>
  <si>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</si>
  <si>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</si>
  <si>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</si>
  <si>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</si>
  <si>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</si>
  <si>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</si>
  <si>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</si>
  <si>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</si>
  <si>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</si>
  <si>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</si>
  <si>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</si>
  <si>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</si>
  <si>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</si>
  <si>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</si>
  <si>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</si>
  <si>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</si>
  <si>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</si>
  <si>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</si>
  <si>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</si>
  <si>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</si>
  <si>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</si>
  <si>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</si>
  <si>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</si>
  <si>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</si>
  <si>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</si>
  <si>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</si>
  <si>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</si>
  <si>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</si>
  <si>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</si>
  <si>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</si>
  <si>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</si>
  <si>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</si>
  <si>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</si>
  <si>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</si>
  <si>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</si>
  <si>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</si>
  <si>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</si>
  <si>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</si>
  <si>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</si>
  <si>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</si>
  <si>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</si>
  <si>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</si>
  <si>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</si>
  <si>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</si>
  <si>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</si>
  <si>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</si>
  <si>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</si>
  <si>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</si>
  <si>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</si>
  <si>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</si>
  <si>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</si>
  <si>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</si>
  <si>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</si>
  <si>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</si>
  <si>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</si>
  <si>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</si>
  <si>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</si>
  <si>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</si>
  <si>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</si>
  <si>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</si>
  <si>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</si>
  <si>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</si>
  <si>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</si>
  <si>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</si>
  <si>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</si>
  <si>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</si>
  <si>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</si>
  <si>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</si>
  <si>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</si>
  <si>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</si>
  <si>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</si>
  <si>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</si>
  <si>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</si>
  <si>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</si>
  <si>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</si>
  <si>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</si>
  <si>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</si>
  <si>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</si>
  <si>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</si>
  <si>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</si>
  <si>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</si>
  <si>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</si>
  <si>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</si>
  <si>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</si>
  <si>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</si>
  <si>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</si>
  <si>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</si>
  <si>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</si>
  <si>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</si>
  <si>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</si>
  <si>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</si>
  <si>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</si>
  <si>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</si>
  <si>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</si>
  <si>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</si>
  <si>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</si>
  <si>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</si>
  <si>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</si>
  <si>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</si>
  <si>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</si>
  <si>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</si>
  <si>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</si>
  <si>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</si>
  <si>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</si>
  <si>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</si>
  <si>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</si>
  <si>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</si>
  <si>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</si>
  <si>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</si>
  <si>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</si>
  <si>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</si>
  <si>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</si>
  <si>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</si>
  <si>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</si>
  <si>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</si>
  <si>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</si>
  <si>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</si>
  <si>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</si>
  <si>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</si>
  <si>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</si>
  <si>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</si>
  <si>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</si>
  <si>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</si>
  <si>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</si>
  <si>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</si>
  <si>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</si>
  <si>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</si>
  <si>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</si>
  <si>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</si>
  <si>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</si>
  <si>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</si>
  <si>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</si>
  <si>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</si>
  <si>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</si>
  <si>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</si>
  <si>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</si>
  <si>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</si>
  <si>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</si>
  <si>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</si>
  <si>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</si>
  <si>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</si>
  <si>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</si>
  <si>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</si>
  <si>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</si>
  <si>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</si>
  <si>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</si>
  <si>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</si>
  <si>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</si>
  <si>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</si>
  <si>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</si>
  <si>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</si>
  <si>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</si>
  <si>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</si>
  <si>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</si>
  <si>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</si>
  <si>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</si>
  <si>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</si>
  <si>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</si>
  <si>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</si>
  <si>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</si>
  <si>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</si>
  <si>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</si>
  <si>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</si>
  <si>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</si>
  <si>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</si>
  <si>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</si>
  <si>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</si>
  <si>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</si>
  <si>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</si>
  <si>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</si>
  <si>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</si>
  <si>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</si>
  <si>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</si>
  <si>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</si>
  <si>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</si>
  <si>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</si>
  <si>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</si>
  <si>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</si>
  <si>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</si>
  <si>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</si>
  <si>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</si>
  <si>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</si>
  <si>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</si>
  <si>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</si>
  <si>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</si>
  <si>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</si>
  <si>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</si>
  <si>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</si>
  <si>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</si>
  <si>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</si>
  <si>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</si>
  <si>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</si>
  <si>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</si>
  <si>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</si>
  <si>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</si>
  <si>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</si>
  <si>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</si>
  <si>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</si>
  <si>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</si>
  <si>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</si>
  <si>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</si>
  <si>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</si>
  <si>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</si>
  <si>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</si>
  <si>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</si>
  <si>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</si>
  <si>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</si>
  <si>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</si>
  <si>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</si>
  <si>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</si>
  <si>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</si>
  <si>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</si>
  <si>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</si>
  <si>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</si>
  <si>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</si>
  <si>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</si>
  <si>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</si>
  <si>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</si>
  <si>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</si>
  <si>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</si>
  <si>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</si>
  <si>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</si>
  <si>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</si>
  <si>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</si>
  <si>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</si>
  <si>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</si>
  <si>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</si>
  <si>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</si>
  <si>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</si>
  <si>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</si>
  <si>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</si>
  <si>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</si>
  <si>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</si>
  <si>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</si>
  <si>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</si>
  <si>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</si>
  <si>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</si>
  <si>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</si>
  <si>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</si>
  <si>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</si>
  <si>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</si>
  <si>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</si>
  <si>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</si>
  <si>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</si>
  <si>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</si>
  <si>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</si>
  <si>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</si>
  <si>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</si>
  <si>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</si>
  <si>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</si>
  <si>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</si>
  <si>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</si>
  <si>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</si>
  <si>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</si>
  <si>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</si>
  <si>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</si>
  <si>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</si>
  <si>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</si>
  <si>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</si>
  <si>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</si>
  <si>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</si>
  <si>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</si>
  <si>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</si>
  <si>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</si>
  <si>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</si>
  <si>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</si>
  <si>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</si>
  <si>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</si>
  <si>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</si>
  <si>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</si>
  <si>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</si>
  <si>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</si>
  <si>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</si>
  <si>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</si>
  <si>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</si>
  <si>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</si>
  <si>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</si>
  <si>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</si>
  <si>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</si>
  <si>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</si>
  <si>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</si>
  <si>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</si>
  <si>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</si>
  <si>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</si>
  <si>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</si>
  <si>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</si>
  <si>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</si>
  <si>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</si>
  <si>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</si>
  <si>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</si>
  <si>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</si>
  <si>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</si>
  <si>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</si>
  <si>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</si>
  <si>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</si>
  <si>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</si>
  <si>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</si>
  <si>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</si>
  <si>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</si>
  <si>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</si>
  <si>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</si>
  <si>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</si>
  <si>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</si>
  <si>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</si>
  <si>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</si>
  <si>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</si>
  <si>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</si>
  <si>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</si>
  <si>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</si>
  <si>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</si>
  <si>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</si>
  <si>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</si>
  <si>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</si>
  <si>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</si>
  <si>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</si>
  <si>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</si>
  <si>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</si>
  <si>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</si>
  <si>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</si>
  <si>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</si>
  <si>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</si>
  <si>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</si>
  <si>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</si>
  <si>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</si>
  <si>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</si>
  <si>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</si>
  <si>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</si>
  <si>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</si>
  <si>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</si>
  <si>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</si>
  <si>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</si>
  <si>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</si>
  <si>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</si>
  <si>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</si>
  <si>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</si>
  <si>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</si>
  <si>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</si>
  <si>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</si>
  <si>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</si>
  <si>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</si>
  <si>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</si>
  <si>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</si>
  <si>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</si>
  <si>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</si>
  <si>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</si>
  <si>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</si>
  <si>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</si>
  <si>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</si>
  <si>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</si>
  <si>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</si>
  <si>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</si>
  <si>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</si>
  <si>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</si>
  <si>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</si>
  <si>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</si>
  <si>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</si>
  <si>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</si>
  <si>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</si>
  <si>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</si>
  <si>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</si>
  <si>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</si>
  <si>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</si>
  <si>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</si>
  <si>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</si>
  <si>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</si>
  <si>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</si>
  <si>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</si>
  <si>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</si>
  <si>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</si>
  <si>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</si>
  <si>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</si>
  <si>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</si>
  <si>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</si>
  <si>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</si>
  <si>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</si>
  <si>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</si>
  <si>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</si>
  <si>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</si>
  <si>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</si>
  <si>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</si>
  <si>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</si>
  <si>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</si>
  <si>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</si>
  <si>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</si>
  <si>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</si>
  <si>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</si>
  <si>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</si>
  <si>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</si>
  <si>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</si>
  <si>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</si>
  <si>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</si>
  <si>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</si>
  <si>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</si>
  <si>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</si>
  <si>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</si>
  <si>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</si>
  <si>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</si>
  <si>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</si>
  <si>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</si>
  <si>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</si>
  <si>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</si>
  <si>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</si>
  <si>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</si>
  <si>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</si>
  <si>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</si>
  <si>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</si>
  <si>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</si>
  <si>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</si>
  <si>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</si>
  <si>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</si>
  <si>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</si>
  <si>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</si>
  <si>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</si>
  <si>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</si>
  <si>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</si>
  <si>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</si>
  <si>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</si>
  <si>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</si>
  <si>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</si>
  <si>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</si>
  <si>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</si>
  <si>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</si>
  <si>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</si>
  <si>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</si>
  <si>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</si>
  <si>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</si>
  <si>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</si>
  <si>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</si>
  <si>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</si>
  <si>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</si>
  <si>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</si>
  <si>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</si>
  <si>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</si>
  <si>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</si>
  <si>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</si>
  <si>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</si>
  <si>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</si>
  <si>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</si>
  <si>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</si>
  <si>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</si>
  <si>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</si>
  <si>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</si>
  <si>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</si>
  <si>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</si>
  <si>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</si>
  <si>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</si>
  <si>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</si>
  <si>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</si>
  <si>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</si>
  <si>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</si>
  <si>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</si>
  <si>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</si>
  <si>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</si>
  <si>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</si>
  <si>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</si>
  <si>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</si>
  <si>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</si>
  <si>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</si>
  <si>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</si>
  <si>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</si>
  <si>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</si>
  <si>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</si>
  <si>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</si>
  <si>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</si>
  <si>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</si>
  <si>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</si>
  <si>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</si>
  <si>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</si>
  <si>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</si>
  <si>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</si>
  <si>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</si>
  <si>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</si>
  <si>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</si>
  <si>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</si>
  <si>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</si>
  <si>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</si>
  <si>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</si>
  <si>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</si>
  <si>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</si>
  <si>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</si>
  <si>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</si>
  <si>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</si>
  <si>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</si>
  <si>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</si>
  <si>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</si>
  <si>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</si>
  <si>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</si>
  <si>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</si>
  <si>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</si>
  <si>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</si>
  <si>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</si>
  <si>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</si>
  <si>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</si>
  <si>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</si>
  <si>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</si>
  <si>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</si>
  <si>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</si>
  <si>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</si>
  <si>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</si>
  <si>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</si>
  <si>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</si>
  <si>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</si>
  <si>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</si>
  <si>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</si>
  <si>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</si>
  <si>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</si>
  <si>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</si>
  <si>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</si>
  <si>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</si>
  <si>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</si>
  <si>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</si>
  <si>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</si>
  <si>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</si>
  <si>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</si>
  <si>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</si>
  <si>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</si>
  <si>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</si>
  <si>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</si>
  <si>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</si>
  <si>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</si>
  <si>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</si>
  <si>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</si>
  <si>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</si>
  <si>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</si>
  <si>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</si>
  <si>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</si>
  <si>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</si>
  <si>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</si>
  <si>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</si>
  <si>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</si>
  <si>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</si>
  <si>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</si>
  <si>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</si>
  <si>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</si>
  <si>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</si>
  <si>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</si>
  <si>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</si>
  <si>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</si>
  <si>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</si>
  <si>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</si>
  <si>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</si>
  <si>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</si>
  <si>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</si>
  <si>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</si>
  <si>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</si>
  <si>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</si>
  <si>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</si>
  <si>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</si>
  <si>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</si>
  <si>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</si>
  <si>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</si>
  <si>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</si>
  <si>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</si>
  <si>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</si>
  <si>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</si>
  <si>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</si>
  <si>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</si>
  <si>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</si>
  <si>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</si>
  <si>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</si>
  <si>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</si>
  <si>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</si>
  <si>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</si>
  <si>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</si>
  <si>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</si>
  <si>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</si>
  <si>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</si>
  <si>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</si>
  <si>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</si>
  <si>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</si>
  <si>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</si>
  <si>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</si>
  <si>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</si>
  <si>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</si>
  <si>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</si>
  <si>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</si>
  <si>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</si>
  <si>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</si>
  <si>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</si>
  <si>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</si>
  <si>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</si>
  <si>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</si>
  <si>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</si>
  <si>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</si>
  <si>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</si>
  <si>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</si>
  <si>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</si>
  <si>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</si>
  <si>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</si>
  <si>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</si>
  <si>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</si>
  <si>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</si>
  <si>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</si>
  <si>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</si>
  <si>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</si>
  <si>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</si>
  <si>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</si>
  <si>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</si>
  <si>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</si>
  <si>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</si>
  <si>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</si>
  <si>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</si>
  <si>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</si>
  <si>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</si>
  <si>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</si>
  <si>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</si>
  <si>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</si>
  <si>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</si>
  <si>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</si>
  <si>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</si>
  <si>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</si>
  <si>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</si>
  <si>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</si>
  <si>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</si>
  <si>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</si>
  <si>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</si>
  <si>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</si>
  <si>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</si>
  <si>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</si>
  <si>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</si>
  <si>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</si>
  <si>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</si>
  <si>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</si>
  <si>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</si>
  <si>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</si>
  <si>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</si>
  <si>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</si>
  <si>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</si>
  <si>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</si>
  <si>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</si>
  <si>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</si>
  <si>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</si>
  <si>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</si>
  <si>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</si>
  <si>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</si>
  <si>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</si>
  <si>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</si>
  <si>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</si>
  <si>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</si>
  <si>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</si>
  <si>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</si>
  <si>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</si>
  <si>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</si>
  <si>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</si>
  <si>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</si>
  <si>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</si>
  <si>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</si>
  <si>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</si>
  <si>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</si>
  <si>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</si>
  <si>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</si>
  <si>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</si>
  <si>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</si>
  <si>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</si>
  <si>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</si>
  <si>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</si>
  <si>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</si>
  <si>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</si>
  <si>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</si>
  <si>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</si>
  <si>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</si>
  <si>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</si>
  <si>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</si>
  <si>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</si>
  <si>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</si>
  <si>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</si>
  <si>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</si>
  <si>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</si>
  <si>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</si>
  <si>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</si>
  <si>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</si>
  <si>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</si>
  <si>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</si>
  <si>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</si>
  <si>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</si>
  <si>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</si>
  <si>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</si>
  <si>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</si>
  <si>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</si>
  <si>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</si>
  <si>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</si>
  <si>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</si>
  <si>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</si>
  <si>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</si>
  <si>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</si>
  <si>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</si>
  <si>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</si>
  <si>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</si>
  <si>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</si>
  <si>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</si>
  <si>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</si>
  <si>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</si>
  <si>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</si>
  <si>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</si>
  <si>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</si>
  <si>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</si>
  <si>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</si>
  <si>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</si>
  <si>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</si>
  <si>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</si>
  <si>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</si>
  <si>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</si>
  <si>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</si>
  <si>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</si>
  <si>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</si>
  <si>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</si>
  <si>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</si>
  <si>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</si>
  <si>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</si>
  <si>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</si>
  <si>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</si>
  <si>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</si>
  <si>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</si>
  <si>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</si>
  <si>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</si>
  <si>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</si>
  <si>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</si>
  <si>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</si>
  <si>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</si>
  <si>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</si>
  <si>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</si>
  <si>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</si>
  <si>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</si>
  <si>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</si>
  <si>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</si>
  <si>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</si>
  <si>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</si>
  <si>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</si>
  <si>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</si>
  <si>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</si>
  <si>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</si>
  <si>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</si>
  <si>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</si>
  <si>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</si>
  <si>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</si>
  <si>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</si>
  <si>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</si>
  <si>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</si>
  <si>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</si>
  <si>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</si>
  <si>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</si>
  <si>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</si>
  <si>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</si>
  <si>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</si>
  <si>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</si>
  <si>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</si>
  <si>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</si>
  <si>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</si>
  <si>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</si>
  <si>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</si>
  <si>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</si>
  <si>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</si>
  <si>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</si>
  <si>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</si>
  <si>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</si>
  <si>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</si>
  <si>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</si>
  <si>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</si>
  <si>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</si>
  <si>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</si>
  <si>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</si>
  <si>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</si>
  <si>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</si>
  <si>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</si>
  <si>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</si>
  <si>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</si>
  <si>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</si>
  <si>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</si>
  <si>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</si>
  <si>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</si>
  <si>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</si>
  <si>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</si>
  <si>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</si>
  <si>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</si>
  <si>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</si>
  <si>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</si>
  <si>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</si>
  <si>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</si>
  <si>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</si>
  <si>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</si>
  <si>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</si>
  <si>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</si>
  <si>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</si>
  <si>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</si>
  <si>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</si>
  <si>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</si>
  <si>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</si>
  <si>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</si>
  <si>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</si>
  <si>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</si>
  <si>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</si>
  <si>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</si>
  <si>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</si>
  <si>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</si>
  <si>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</si>
  <si>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</si>
  <si>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</si>
  <si>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</si>
  <si>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</si>
  <si>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</si>
  <si>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</si>
  <si>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</si>
  <si>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</si>
  <si>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</si>
  <si>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</si>
  <si>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</si>
  <si>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</si>
  <si>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</si>
  <si>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</si>
  <si>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</si>
  <si>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</si>
  <si>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</si>
  <si>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</si>
  <si>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</si>
  <si>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</si>
  <si>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</si>
  <si>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</si>
  <si>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</si>
  <si>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</si>
  <si>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</si>
  <si>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</si>
  <si>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</si>
  <si>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</si>
  <si>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</si>
  <si>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</si>
  <si>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</si>
  <si>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</si>
  <si>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</si>
  <si>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</si>
  <si>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</si>
  <si>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</si>
  <si>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</si>
  <si>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</si>
  <si>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</si>
  <si>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</si>
  <si>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</si>
  <si>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</si>
  <si>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</si>
  <si>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</si>
  <si>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</si>
  <si>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</si>
  <si>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</si>
  <si>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</si>
  <si>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</si>
  <si>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</si>
  <si>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</si>
  <si>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</si>
  <si>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</si>
  <si>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</si>
  <si>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</si>
  <si>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</si>
  <si>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</si>
  <si>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</si>
  <si>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</si>
  <si>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</si>
  <si>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</si>
  <si>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</si>
  <si>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</si>
  <si>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</si>
  <si>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</si>
  <si>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</si>
  <si>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</si>
  <si>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</si>
  <si>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</si>
  <si>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</si>
  <si>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</si>
  <si>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</si>
  <si>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</si>
  <si>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</si>
  <si>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</si>
  <si>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</si>
  <si>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</si>
  <si>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</si>
  <si>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</si>
  <si>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</si>
  <si>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</si>
  <si>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</si>
  <si>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</si>
  <si>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</si>
  <si>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</si>
  <si>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</si>
  <si>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</si>
  <si>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</si>
  <si>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</si>
  <si>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</si>
  <si>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</si>
  <si>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</si>
  <si>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</si>
  <si>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</si>
  <si>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</si>
  <si>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</si>
  <si>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</si>
  <si>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</si>
  <si>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</si>
  <si>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</si>
  <si>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</si>
  <si>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</si>
  <si>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</si>
  <si>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</si>
  <si>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</si>
  <si>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</si>
  <si>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</si>
  <si>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</si>
  <si>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</si>
  <si>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</si>
  <si>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</si>
  <si>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</si>
  <si>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</si>
  <si>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</si>
  <si>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</si>
  <si>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</si>
  <si>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</si>
  <si>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</si>
  <si>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</si>
  <si>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</si>
  <si>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</si>
  <si>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</si>
  <si>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</si>
  <si>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</si>
  <si>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</si>
  <si>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</si>
  <si>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</si>
  <si>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</si>
  <si>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</si>
  <si>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</si>
  <si>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</si>
  <si>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</si>
  <si>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</si>
  <si>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</si>
  <si>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</si>
  <si>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</si>
  <si>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</si>
  <si>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</si>
  <si>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</si>
  <si>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</si>
  <si>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</si>
  <si>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</si>
  <si>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</si>
  <si>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</si>
  <si>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</si>
  <si>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</si>
  <si>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</si>
  <si>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</si>
  <si>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</si>
  <si>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</si>
  <si>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</si>
  <si>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</si>
  <si>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</si>
  <si>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</si>
  <si>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</si>
  <si>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</si>
  <si>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</si>
  <si>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</si>
  <si>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</si>
  <si>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</si>
  <si>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</si>
  <si>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</si>
  <si>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</si>
  <si>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</si>
  <si>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</si>
  <si>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</si>
  <si>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</si>
  <si>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</si>
  <si>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</si>
  <si>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</si>
  <si>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</si>
  <si>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</si>
  <si>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</si>
  <si>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</si>
  <si>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</si>
  <si>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</si>
  <si>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</si>
  <si>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</si>
  <si>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</si>
  <si>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</si>
  <si>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</si>
  <si>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</si>
  <si>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</si>
  <si>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</si>
  <si>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</si>
  <si>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</si>
  <si>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</si>
  <si>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</si>
  <si>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</si>
  <si>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</si>
  <si>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</si>
  <si>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</si>
  <si>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</si>
  <si>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</si>
  <si>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</si>
  <si>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</si>
  <si>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</si>
  <si>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</si>
  <si>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</si>
  <si>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</si>
  <si>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</si>
  <si>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</si>
  <si>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</si>
  <si>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</si>
  <si>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</si>
  <si>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</si>
  <si>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</si>
  <si>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</si>
  <si>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</si>
  <si>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</si>
  <si>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</si>
  <si>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</si>
  <si>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</si>
  <si>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</si>
  <si>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</si>
  <si>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</si>
  <si>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</si>
  <si>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</si>
  <si>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</si>
  <si>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</si>
  <si>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</si>
  <si>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</si>
  <si>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</si>
  <si>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</si>
  <si>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</si>
  <si>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</si>
  <si>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</si>
  <si>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</si>
  <si>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</si>
  <si>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</si>
  <si>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</si>
  <si>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</si>
  <si>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</si>
  <si>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</si>
  <si>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</si>
  <si>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</si>
  <si>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</si>
  <si>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</si>
  <si>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</si>
  <si>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</si>
  <si>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</si>
  <si>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</si>
  <si>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</si>
  <si>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</si>
  <si>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</si>
  <si>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</si>
  <si>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</si>
  <si>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</si>
  <si>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</si>
  <si>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</si>
  <si>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</si>
  <si>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</si>
  <si>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</si>
  <si>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</si>
  <si>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</si>
  <si>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</si>
  <si>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</si>
  <si>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</si>
  <si>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</si>
  <si>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</si>
  <si>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</si>
  <si>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</si>
  <si>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</si>
  <si>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</si>
  <si>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</si>
  <si>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</si>
  <si>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</si>
  <si>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</si>
  <si>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</si>
  <si>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</si>
  <si>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</si>
  <si>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</si>
  <si>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</si>
  <si>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</si>
  <si>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</si>
  <si>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</si>
  <si>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</si>
  <si>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</si>
  <si>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</si>
  <si>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</si>
  <si>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</si>
  <si>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</si>
  <si>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</si>
  <si>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</si>
  <si>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</si>
  <si>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</si>
  <si>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</si>
  <si>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</si>
  <si>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</si>
  <si>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</si>
  <si>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</si>
  <si>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</si>
  <si>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</si>
  <si>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</si>
  <si>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</si>
  <si>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</si>
  <si>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</si>
  <si>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</si>
  <si>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</si>
  <si>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</si>
  <si>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</si>
  <si>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</si>
  <si>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</si>
  <si>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</si>
  <si>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</si>
  <si>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</si>
  <si>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</si>
  <si>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</si>
  <si>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</si>
  <si>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</si>
  <si>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</si>
  <si>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</si>
  <si>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</si>
  <si>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</si>
  <si>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</si>
  <si>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</si>
  <si>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</si>
  <si>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</si>
  <si>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</si>
  <si>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</si>
  <si>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</si>
  <si>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</si>
  <si>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</si>
  <si>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</si>
  <si>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</si>
  <si>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</si>
  <si>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</si>
  <si>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</si>
  <si>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</si>
  <si>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</si>
  <si>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</si>
  <si>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</si>
  <si>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</si>
  <si>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</si>
  <si>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</si>
  <si>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</si>
  <si>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</si>
  <si>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</si>
  <si>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</si>
  <si>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</si>
  <si>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</si>
  <si>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</si>
  <si>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</si>
  <si>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</si>
  <si>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</si>
  <si>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</si>
  <si>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</si>
  <si>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</si>
  <si>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</si>
  <si>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</si>
  <si>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</si>
  <si>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</si>
  <si>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</si>
  <si>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</si>
  <si>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</si>
  <si>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</si>
  <si>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</si>
  <si>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</si>
  <si>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</si>
  <si>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</si>
  <si>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</si>
  <si>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</si>
  <si>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</si>
  <si>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</si>
  <si>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</si>
  <si>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</si>
  <si>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</si>
  <si>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</si>
  <si>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</si>
  <si>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</si>
  <si>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</si>
  <si>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</si>
  <si>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</si>
  <si>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</si>
  <si>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</si>
  <si>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</si>
  <si>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</si>
  <si>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</si>
  <si>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</si>
  <si>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</si>
  <si>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</si>
  <si>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</si>
  <si>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</si>
  <si>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</si>
  <si>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</si>
  <si>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</si>
  <si>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</si>
  <si>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</si>
  <si>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</si>
  <si>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</si>
  <si>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</si>
  <si>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</si>
  <si>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</si>
  <si>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</si>
  <si>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</si>
  <si>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</si>
  <si>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</si>
  <si>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</si>
  <si>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</si>
  <si>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</si>
  <si>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</si>
  <si>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</si>
  <si>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</si>
  <si>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</si>
  <si>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</si>
  <si>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</si>
  <si>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</si>
  <si>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</si>
  <si>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</si>
  <si>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</si>
  <si>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</si>
  <si>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</si>
  <si>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</si>
  <si>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</si>
  <si>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</si>
  <si>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</si>
  <si>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</si>
  <si>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</si>
  <si>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</si>
  <si>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</si>
  <si>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</si>
  <si>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</si>
  <si>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</si>
  <si>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</si>
  <si>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</si>
  <si>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</si>
  <si>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</si>
  <si>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</si>
  <si>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</si>
  <si>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</si>
  <si>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</si>
  <si>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</si>
  <si>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</si>
  <si>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</si>
  <si>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</si>
  <si>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</si>
  <si>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</si>
  <si>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</si>
  <si>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</si>
  <si>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</si>
  <si>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</si>
  <si>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</si>
  <si>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</si>
  <si>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</si>
  <si>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</si>
  <si>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</si>
  <si>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</si>
  <si>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</si>
  <si>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</si>
  <si>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</si>
  <si>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</si>
  <si>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</si>
  <si>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</si>
  <si>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</si>
  <si>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</si>
  <si>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</si>
  <si>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</si>
  <si>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</si>
  <si>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</si>
  <si>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</si>
  <si>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</si>
  <si>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</si>
  <si>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</si>
  <si>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</si>
  <si>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</si>
  <si>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</si>
  <si>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</si>
  <si>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</si>
  <si>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</si>
  <si>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</si>
  <si>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</si>
  <si>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</si>
  <si>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</si>
  <si>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</si>
  <si>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</si>
  <si>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</si>
  <si>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</si>
  <si>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</si>
  <si>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</si>
  <si>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</si>
  <si>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</si>
  <si>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</si>
  <si>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</si>
  <si>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</si>
  <si>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</si>
  <si>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</si>
  <si>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</si>
  <si>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</si>
  <si>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</si>
  <si>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</si>
  <si>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</si>
  <si>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</si>
  <si>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</si>
  <si>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</si>
  <si>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</si>
  <si>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</si>
  <si>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</si>
  <si>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</si>
  <si>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</si>
  <si>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</si>
  <si>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</si>
  <si>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</si>
  <si>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</si>
  <si>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</si>
  <si>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</si>
  <si>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</si>
  <si>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</si>
  <si>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</si>
  <si>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</si>
  <si>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</si>
  <si>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</si>
  <si>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</si>
  <si>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</si>
  <si>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</si>
  <si>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</si>
  <si>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</si>
  <si>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</si>
  <si>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</si>
  <si>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</si>
  <si>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</si>
  <si>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</si>
  <si>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</si>
  <si>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</si>
  <si>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</si>
  <si>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</si>
  <si>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</si>
  <si>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</si>
  <si>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</si>
  <si>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</si>
  <si>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</si>
  <si>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</si>
  <si>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</si>
  <si>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</si>
  <si>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</si>
  <si>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</si>
  <si>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</si>
  <si>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</si>
  <si>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</si>
  <si>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</si>
  <si>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</si>
  <si>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</si>
  <si>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</si>
  <si>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</si>
  <si>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</si>
  <si>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</si>
  <si>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</si>
  <si>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</si>
  <si>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</si>
  <si>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</si>
  <si>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</si>
  <si>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</si>
  <si>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</si>
  <si>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</si>
  <si>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</si>
  <si>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</si>
  <si>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</si>
  <si>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</si>
  <si>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</si>
  <si>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</si>
  <si>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</si>
  <si>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</si>
  <si>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</si>
  <si>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</si>
  <si>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</si>
  <si>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</si>
  <si>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</si>
  <si>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</si>
  <si>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</si>
  <si>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</si>
  <si>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</si>
  <si>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</si>
  <si>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</si>
  <si>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</si>
  <si>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</si>
  <si>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</si>
  <si>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</si>
  <si>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</si>
  <si>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</si>
  <si>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</si>
  <si>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</si>
  <si>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</si>
  <si>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</si>
  <si>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</si>
  <si>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</si>
  <si>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</si>
  <si>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</si>
  <si>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</si>
  <si>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</si>
  <si>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</si>
  <si>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</si>
  <si>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</si>
  <si>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</si>
  <si>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</si>
  <si>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</si>
  <si>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</si>
  <si>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</si>
  <si>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</si>
  <si>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</si>
  <si>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</si>
  <si>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</si>
  <si>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</si>
  <si>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</si>
  <si>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</si>
  <si>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</si>
  <si>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</si>
  <si>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</si>
  <si>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</si>
  <si>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</si>
  <si>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</si>
  <si>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</si>
  <si>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</si>
  <si>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</si>
  <si>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</si>
  <si>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</si>
  <si>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</si>
  <si>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</si>
  <si>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</si>
  <si>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</si>
  <si>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</si>
  <si>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</si>
  <si>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</si>
  <si>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</si>
  <si>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</si>
  <si>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</si>
  <si>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</si>
  <si>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</si>
  <si>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</si>
  <si>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</si>
  <si>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</si>
  <si>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</si>
  <si>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</si>
  <si>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</si>
  <si>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</si>
  <si>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</si>
  <si>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</si>
  <si>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</si>
  <si>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</si>
  <si>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</si>
  <si>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</si>
  <si>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</si>
  <si>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</si>
  <si>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</si>
  <si>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</si>
  <si>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</si>
  <si>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</si>
  <si>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</si>
  <si>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</si>
  <si>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</si>
  <si>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</si>
  <si>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</si>
  <si>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</si>
  <si>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</si>
  <si>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</si>
  <si>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</si>
  <si>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</si>
  <si>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</si>
  <si>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</si>
  <si>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</si>
  <si>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</si>
  <si>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</si>
  <si>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</si>
  <si>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</si>
  <si>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</si>
  <si>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</si>
  <si>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</si>
  <si>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</si>
  <si>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</si>
  <si>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</si>
  <si>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</si>
  <si>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</si>
  <si>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</si>
  <si>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</si>
  <si>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</si>
  <si>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</si>
  <si>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</si>
  <si>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</si>
  <si>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</si>
  <si>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</si>
  <si>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</si>
  <si>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</si>
  <si>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</si>
  <si>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</si>
  <si>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</si>
  <si>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</si>
  <si>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</si>
  <si>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</si>
  <si>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</si>
  <si>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</si>
  <si>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</si>
  <si>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</si>
  <si>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</si>
  <si>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</si>
  <si>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</si>
  <si>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</si>
  <si>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</si>
  <si>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</si>
  <si>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</si>
  <si>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</si>
  <si>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</si>
  <si>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</si>
  <si>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</si>
  <si>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</si>
  <si>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</si>
  <si>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</si>
  <si>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</si>
  <si>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</si>
  <si>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</si>
  <si>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</si>
  <si>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</si>
  <si>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</si>
  <si>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</si>
  <si>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</si>
  <si>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</si>
  <si>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</si>
  <si>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</si>
  <si>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</si>
  <si>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</si>
  <si>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</si>
  <si>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</si>
  <si>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</si>
  <si>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</si>
  <si>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</si>
  <si>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</si>
  <si>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</si>
  <si>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</si>
  <si>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</si>
  <si>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</si>
  <si>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</si>
  <si>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</si>
  <si>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</si>
  <si>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</si>
  <si>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</si>
  <si>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</si>
  <si>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</si>
  <si>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</si>
  <si>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</si>
  <si>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</si>
  <si>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</si>
  <si>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</si>
  <si>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</si>
  <si>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</si>
  <si>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</si>
  <si>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</si>
  <si>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</si>
  <si>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</si>
  <si>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</si>
  <si>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</si>
  <si>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</si>
  <si>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</si>
  <si>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</si>
  <si>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</si>
  <si>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</si>
  <si>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</si>
  <si>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</si>
  <si>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</si>
  <si>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</si>
  <si>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</si>
  <si>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</si>
  <si>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</si>
  <si>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</si>
  <si>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</si>
  <si>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</si>
  <si>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</si>
  <si>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</si>
  <si>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</si>
  <si>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</si>
  <si>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</si>
  <si>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</si>
  <si>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</si>
  <si>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</si>
  <si>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</si>
  <si>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</si>
  <si>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</si>
  <si>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</si>
  <si>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</si>
  <si>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</si>
  <si>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</si>
  <si>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</si>
  <si>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</si>
  <si>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</si>
  <si>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</si>
  <si>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</si>
  <si>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</si>
  <si>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</si>
  <si>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</si>
  <si>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</si>
  <si>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</si>
  <si>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</si>
  <si>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</si>
  <si>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</si>
  <si>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</si>
  <si>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</si>
  <si>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</si>
  <si>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</si>
  <si>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</si>
  <si>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</si>
  <si>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</si>
  <si>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</si>
  <si>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</si>
  <si>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</si>
  <si>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</si>
  <si>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</si>
  <si>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</si>
  <si>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</si>
  <si>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</si>
  <si>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</si>
  <si>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</si>
  <si>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</si>
  <si>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</si>
  <si>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</si>
  <si>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</si>
  <si>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</si>
  <si>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</si>
  <si>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</si>
  <si>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</si>
  <si>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</si>
  <si>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</si>
  <si>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</si>
  <si>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</si>
  <si>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</si>
  <si>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</si>
  <si>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</si>
  <si>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</si>
  <si>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</si>
  <si>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</si>
  <si>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</si>
  <si>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</si>
  <si>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</si>
  <si>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</si>
  <si>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</si>
  <si>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</si>
  <si>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</si>
  <si>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</si>
  <si>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</si>
  <si>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</si>
  <si>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</si>
  <si>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</si>
  <si>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</si>
  <si>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</si>
  <si>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</si>
  <si>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</si>
  <si>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</si>
  <si>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</si>
  <si>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</si>
  <si>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</si>
  <si>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</si>
  <si>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</si>
  <si>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</si>
  <si>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</si>
  <si>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</si>
  <si>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</si>
  <si>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</si>
  <si>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</si>
  <si>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</si>
  <si>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</si>
  <si>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</si>
  <si>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</si>
  <si>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</si>
  <si>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</si>
  <si>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</si>
  <si>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</si>
  <si>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</si>
  <si>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</si>
  <si>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</si>
  <si>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</si>
  <si>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</si>
  <si>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</si>
  <si>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</si>
  <si>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</si>
  <si>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</si>
  <si>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</si>
  <si>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</si>
  <si>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</si>
  <si>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</si>
  <si>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</si>
  <si>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</si>
  <si>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</si>
  <si>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</si>
  <si>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</si>
  <si>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</si>
  <si>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</si>
  <si>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</si>
  <si>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</si>
  <si>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</si>
  <si>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</si>
  <si>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</si>
  <si>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</si>
  <si>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</si>
  <si>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</si>
  <si>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</si>
  <si>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</si>
  <si>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</si>
  <si>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</si>
  <si>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</si>
  <si>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</si>
  <si>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</si>
  <si>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</si>
  <si>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</si>
  <si>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</si>
  <si>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</si>
  <si>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</si>
  <si>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</si>
  <si>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</si>
  <si>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</si>
  <si>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</si>
  <si>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</si>
  <si>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</si>
  <si>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</si>
  <si>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</si>
  <si>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</si>
  <si>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</si>
  <si>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</si>
  <si>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</si>
  <si>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</si>
  <si>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</si>
  <si>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</si>
  <si>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</si>
  <si>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</si>
  <si>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</si>
  <si>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</si>
  <si>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</si>
  <si>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</si>
  <si>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</si>
  <si>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</si>
  <si>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</si>
  <si>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</si>
  <si>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</si>
  <si>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</si>
  <si>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</si>
  <si>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</si>
  <si>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</si>
  <si>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</si>
  <si>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</si>
  <si>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</si>
  <si>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</si>
  <si>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</si>
  <si>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</si>
  <si>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</si>
  <si>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</si>
  <si>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</si>
  <si>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</si>
  <si>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</si>
  <si>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</si>
  <si>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</si>
  <si>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</si>
  <si>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</si>
  <si>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</si>
  <si>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</si>
  <si>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</si>
  <si>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</si>
  <si>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</si>
  <si>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</si>
  <si>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</si>
  <si>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</si>
  <si>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</si>
  <si>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</si>
  <si>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</si>
  <si>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</si>
  <si>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</si>
  <si>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</si>
  <si>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</si>
  <si>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</si>
  <si>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</si>
  <si>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</si>
  <si>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</si>
  <si>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</si>
  <si>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</si>
  <si>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</si>
  <si>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</si>
  <si>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</si>
  <si>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</si>
  <si>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</si>
  <si>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</si>
  <si>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</si>
  <si>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</si>
  <si>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</si>
  <si>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</si>
  <si>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</si>
  <si>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</si>
  <si>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</si>
  <si>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</si>
  <si>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</si>
  <si>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</si>
  <si>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</si>
  <si>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</si>
  <si>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</si>
  <si>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</si>
  <si>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</si>
  <si>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</si>
  <si>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</si>
  <si>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</si>
  <si>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</si>
  <si>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</si>
  <si>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</si>
  <si>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</si>
  <si>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</si>
  <si>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</si>
  <si>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</si>
  <si>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</si>
  <si>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</si>
  <si>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</si>
  <si>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</si>
  <si>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</si>
  <si>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</si>
  <si>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</si>
  <si>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</si>
  <si>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</si>
  <si>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</si>
  <si>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</si>
  <si>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</si>
  <si>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</si>
  <si>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</si>
  <si>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</si>
  <si>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</si>
  <si>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</si>
  <si>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</si>
  <si>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Julija Benešića</t>
  </si>
  <si>
    <t>Trg sv. I. Kapistrana 1</t>
  </si>
  <si>
    <t>Ivan Ivančević</t>
  </si>
  <si>
    <t>032590372</t>
  </si>
  <si>
    <t>032590373</t>
  </si>
  <si>
    <t>ured@os-ilok.skole.hr</t>
  </si>
  <si>
    <t>Miroslav Bošnjak</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</si>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</sst>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6551375</v>
      </c>
      <c r="D2" s="63">
        <f>PRRAS!E12</f>
        <v>7198555</v>
      </c>
      <c r="E2" s="63"/>
      <c r="F2" s="63"/>
      <c r="G2" s="64">
        <f t="shared" ref="G2:G65" si="0">(B2/1000)*(C2*1+D2*2)</f>
        <v>20948.485000000001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23114</v>
      </c>
      <c r="L10" s="50">
        <f>INT(VALUE(RefStr!B6))</f>
        <v>23114</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03007855</v>
      </c>
      <c r="L11" s="50">
        <f>INT(VALUE(RefStr!B8))</f>
        <v>3007855</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Julija Benešića</v>
      </c>
      <c r="L12" s="50">
        <f>LEN(Skriveni!K12)</f>
        <v>29</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32236</v>
      </c>
      <c r="L13" s="50">
        <f>INT(VALUE(RefStr!B12))</f>
        <v>32236</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Ilok</v>
      </c>
      <c r="L14" s="50">
        <f>LEN(Skriveni!K14)</f>
        <v>4</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sv. I. Kapistrana 1</v>
      </c>
      <c r="L15" s="50">
        <f>LEN(Skriveni!K15)</f>
        <v>23</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154</v>
      </c>
      <c r="L19" s="50">
        <f>INT(VALUE(RefStr!B22))</f>
        <v>154</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16</v>
      </c>
      <c r="L20" s="50">
        <f>IF(ISERROR(RefStr!H2),0,INT(VALUE(RefStr!H2)))</f>
        <v>16</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94751573218</v>
      </c>
      <c r="L21" s="50">
        <f>INT(VALUE(RefStr!K14))</f>
        <v>94751573218</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Ivan Ivančević</v>
      </c>
      <c r="L22" s="50">
        <f>LEN(RefStr!H25)</f>
        <v>14</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032590372</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032590373</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ured@os-ilok.skole.hr</v>
      </c>
      <c r="L25" s="50">
        <f>LEN(RefStr!H29)</f>
        <v>21</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ured@os-ilok.skole.hr</v>
      </c>
      <c r="L26" s="50">
        <f>LEN(RefStr!H31)</f>
        <v>21</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Miroslav Bošnjak</v>
      </c>
      <c r="L27" s="50">
        <f>LEN(RefStr!H33)</f>
        <v>16</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140.113.877,38</v>
      </c>
      <c r="L28" s="50">
        <f>SUM(G2:G1561)</f>
        <v>140113877.37500006</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83726042.320000023</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45986661.659999996</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9779492.4030000009</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9413.1830000000009</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612267.80900000001</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5630154</v>
      </c>
      <c r="D46" s="58">
        <f>PRRAS!E56</f>
        <v>6025547</v>
      </c>
      <c r="E46" s="58">
        <v>0</v>
      </c>
      <c r="F46" s="58">
        <v>0</v>
      </c>
      <c r="G46" s="59">
        <f t="shared" si="0"/>
        <v>795656.15999999992</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36680</v>
      </c>
      <c r="E55" s="58">
        <v>0</v>
      </c>
      <c r="F55" s="58">
        <v>0</v>
      </c>
      <c r="G55" s="59">
        <f t="shared" si="0"/>
        <v>3961.44</v>
      </c>
      <c r="H55" s="59">
        <f t="shared" si="1"/>
        <v>0</v>
      </c>
      <c r="I55" s="60">
        <v>0</v>
      </c>
    </row>
    <row r="56" spans="1:9">
      <c r="A56" s="57">
        <v>151</v>
      </c>
      <c r="B56" s="58">
        <f>PRRAS!C66</f>
        <v>55</v>
      </c>
      <c r="C56" s="58">
        <f>PRRAS!D66</f>
        <v>0</v>
      </c>
      <c r="D56" s="58">
        <f>PRRAS!E66</f>
        <v>36680</v>
      </c>
      <c r="E56" s="58">
        <v>0</v>
      </c>
      <c r="F56" s="58">
        <v>0</v>
      </c>
      <c r="G56" s="59">
        <f t="shared" si="0"/>
        <v>4034.8</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5630154</v>
      </c>
      <c r="D64" s="58">
        <f>PRRAS!E74</f>
        <v>5988867</v>
      </c>
      <c r="E64" s="58">
        <v>0</v>
      </c>
      <c r="F64" s="58">
        <v>0</v>
      </c>
      <c r="G64" s="59">
        <f t="shared" si="0"/>
        <v>1109296.9439999999</v>
      </c>
      <c r="H64" s="59">
        <f t="shared" si="1"/>
        <v>0</v>
      </c>
      <c r="I64" s="60">
        <v>0</v>
      </c>
    </row>
    <row r="65" spans="1:9">
      <c r="A65" s="57">
        <v>151</v>
      </c>
      <c r="B65" s="58">
        <f>PRRAS!C75</f>
        <v>64</v>
      </c>
      <c r="C65" s="58">
        <f>PRRAS!D75</f>
        <v>5630154</v>
      </c>
      <c r="D65" s="58">
        <f>PRRAS!E75</f>
        <v>5935647</v>
      </c>
      <c r="E65" s="58">
        <v>0</v>
      </c>
      <c r="F65" s="58">
        <v>0</v>
      </c>
      <c r="G65" s="59">
        <f t="shared" si="0"/>
        <v>1120092.672</v>
      </c>
      <c r="H65" s="59">
        <f t="shared" si="1"/>
        <v>0</v>
      </c>
      <c r="I65" s="60">
        <v>0</v>
      </c>
    </row>
    <row r="66" spans="1:9">
      <c r="A66" s="57">
        <v>151</v>
      </c>
      <c r="B66" s="58">
        <f>PRRAS!C76</f>
        <v>65</v>
      </c>
      <c r="C66" s="58">
        <f>PRRAS!D76</f>
        <v>0</v>
      </c>
      <c r="D66" s="58">
        <f>PRRAS!E76</f>
        <v>53220</v>
      </c>
      <c r="E66" s="58">
        <v>0</v>
      </c>
      <c r="F66" s="58">
        <v>0</v>
      </c>
      <c r="G66" s="59">
        <f t="shared" ref="G66:G129" si="2">(B66/1000)*(C66*1+D66*2)</f>
        <v>6918.6</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77</v>
      </c>
      <c r="D75" s="58">
        <f>PRRAS!E85</f>
        <v>0</v>
      </c>
      <c r="E75" s="58">
        <v>0</v>
      </c>
      <c r="F75" s="58">
        <v>0</v>
      </c>
      <c r="G75" s="59">
        <f t="shared" si="2"/>
        <v>5.6979999999999995</v>
      </c>
      <c r="H75" s="59">
        <f t="shared" si="3"/>
        <v>0</v>
      </c>
      <c r="I75" s="60">
        <v>0</v>
      </c>
    </row>
    <row r="76" spans="1:9">
      <c r="A76" s="57">
        <v>151</v>
      </c>
      <c r="B76" s="58">
        <f>PRRAS!C86</f>
        <v>75</v>
      </c>
      <c r="C76" s="58">
        <f>PRRAS!D86</f>
        <v>77</v>
      </c>
      <c r="D76" s="58">
        <f>PRRAS!E86</f>
        <v>0</v>
      </c>
      <c r="E76" s="58">
        <v>0</v>
      </c>
      <c r="F76" s="58">
        <v>0</v>
      </c>
      <c r="G76" s="59">
        <f t="shared" si="2"/>
        <v>5.7749999999999995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77</v>
      </c>
      <c r="D78" s="58">
        <f>PRRAS!E88</f>
        <v>0</v>
      </c>
      <c r="E78" s="58">
        <v>0</v>
      </c>
      <c r="F78" s="58">
        <v>0</v>
      </c>
      <c r="G78" s="59">
        <f t="shared" si="2"/>
        <v>5.9290000000000003</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186676</v>
      </c>
      <c r="D106" s="58">
        <f>PRRAS!E116</f>
        <v>221838</v>
      </c>
      <c r="E106" s="58">
        <v>0</v>
      </c>
      <c r="F106" s="58">
        <v>0</v>
      </c>
      <c r="G106" s="59">
        <f t="shared" si="2"/>
        <v>66186.959999999992</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186676</v>
      </c>
      <c r="D112" s="58">
        <f>PRRAS!E122</f>
        <v>221838</v>
      </c>
      <c r="E112" s="58">
        <v>0</v>
      </c>
      <c r="F112" s="58">
        <v>0</v>
      </c>
      <c r="G112" s="59">
        <f t="shared" si="2"/>
        <v>69969.072</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186676</v>
      </c>
      <c r="D117" s="58">
        <f>PRRAS!E127</f>
        <v>221838</v>
      </c>
      <c r="E117" s="58">
        <v>0</v>
      </c>
      <c r="F117" s="58">
        <v>0</v>
      </c>
      <c r="G117" s="59">
        <f t="shared" si="2"/>
        <v>73120.832000000009</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15691</v>
      </c>
      <c r="D124" s="58">
        <f>PRRAS!E134</f>
        <v>8630</v>
      </c>
      <c r="E124" s="58">
        <v>0</v>
      </c>
      <c r="F124" s="58">
        <v>0</v>
      </c>
      <c r="G124" s="59">
        <f t="shared" si="2"/>
        <v>4052.973</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15691</v>
      </c>
      <c r="D128" s="58">
        <f>PRRAS!E138</f>
        <v>8630</v>
      </c>
      <c r="E128" s="58">
        <v>0</v>
      </c>
      <c r="F128" s="58">
        <v>0</v>
      </c>
      <c r="G128" s="59">
        <f t="shared" si="2"/>
        <v>4184.777</v>
      </c>
      <c r="H128" s="59">
        <f t="shared" si="3"/>
        <v>0</v>
      </c>
      <c r="I128" s="60">
        <v>0</v>
      </c>
    </row>
    <row r="129" spans="1:9">
      <c r="A129" s="57">
        <v>151</v>
      </c>
      <c r="B129" s="58">
        <f>PRRAS!C139</f>
        <v>128</v>
      </c>
      <c r="C129" s="58">
        <f>PRRAS!D139</f>
        <v>15691</v>
      </c>
      <c r="D129" s="58">
        <f>PRRAS!E139</f>
        <v>8630</v>
      </c>
      <c r="E129" s="58">
        <v>0</v>
      </c>
      <c r="F129" s="58">
        <v>0</v>
      </c>
      <c r="G129" s="59">
        <f t="shared" si="2"/>
        <v>4217.7280000000001</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718777</v>
      </c>
      <c r="D131" s="58">
        <f>PRRAS!E141</f>
        <v>942540</v>
      </c>
      <c r="E131" s="58">
        <v>0</v>
      </c>
      <c r="F131" s="58">
        <v>0</v>
      </c>
      <c r="G131" s="59">
        <f t="shared" si="4"/>
        <v>338501.41000000003</v>
      </c>
      <c r="H131" s="59">
        <f t="shared" si="5"/>
        <v>0</v>
      </c>
      <c r="I131" s="60">
        <v>0</v>
      </c>
    </row>
    <row r="132" spans="1:9">
      <c r="A132" s="57">
        <v>151</v>
      </c>
      <c r="B132" s="58">
        <f>PRRAS!C142</f>
        <v>131</v>
      </c>
      <c r="C132" s="58">
        <f>PRRAS!D142</f>
        <v>718777</v>
      </c>
      <c r="D132" s="58">
        <f>PRRAS!E142</f>
        <v>942540</v>
      </c>
      <c r="E132" s="58">
        <v>0</v>
      </c>
      <c r="F132" s="58">
        <v>0</v>
      </c>
      <c r="G132" s="59">
        <f t="shared" si="4"/>
        <v>341105.26699999999</v>
      </c>
      <c r="H132" s="59">
        <f t="shared" si="5"/>
        <v>0</v>
      </c>
      <c r="I132" s="60">
        <v>0</v>
      </c>
    </row>
    <row r="133" spans="1:9">
      <c r="A133" s="57">
        <v>151</v>
      </c>
      <c r="B133" s="58">
        <f>PRRAS!C143</f>
        <v>132</v>
      </c>
      <c r="C133" s="58">
        <f>PRRAS!D143</f>
        <v>718777</v>
      </c>
      <c r="D133" s="58">
        <f>PRRAS!E143</f>
        <v>942540</v>
      </c>
      <c r="E133" s="58">
        <v>0</v>
      </c>
      <c r="F133" s="58">
        <v>0</v>
      </c>
      <c r="G133" s="59">
        <f t="shared" si="4"/>
        <v>343709.12400000001</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6549937</v>
      </c>
      <c r="D149" s="58">
        <f>PRRAS!E159</f>
        <v>6899360</v>
      </c>
      <c r="E149" s="58">
        <v>0</v>
      </c>
      <c r="F149" s="58">
        <v>0</v>
      </c>
      <c r="G149" s="59">
        <f t="shared" si="4"/>
        <v>3011601.236</v>
      </c>
      <c r="H149" s="59">
        <f t="shared" si="5"/>
        <v>0</v>
      </c>
      <c r="I149" s="60">
        <v>0</v>
      </c>
    </row>
    <row r="150" spans="1:9">
      <c r="A150" s="57">
        <v>151</v>
      </c>
      <c r="B150" s="58">
        <f>PRRAS!C160</f>
        <v>149</v>
      </c>
      <c r="C150" s="58">
        <f>PRRAS!D160</f>
        <v>5535849</v>
      </c>
      <c r="D150" s="58">
        <f>PRRAS!E160</f>
        <v>5782048</v>
      </c>
      <c r="E150" s="58">
        <v>0</v>
      </c>
      <c r="F150" s="58">
        <v>0</v>
      </c>
      <c r="G150" s="59">
        <f t="shared" si="4"/>
        <v>2547891.8049999997</v>
      </c>
      <c r="H150" s="59">
        <f t="shared" si="5"/>
        <v>0</v>
      </c>
      <c r="I150" s="60">
        <v>0</v>
      </c>
    </row>
    <row r="151" spans="1:9">
      <c r="A151" s="57">
        <v>151</v>
      </c>
      <c r="B151" s="58">
        <f>PRRAS!C161</f>
        <v>150</v>
      </c>
      <c r="C151" s="58">
        <f>PRRAS!D161</f>
        <v>4541653</v>
      </c>
      <c r="D151" s="58">
        <f>PRRAS!E161</f>
        <v>4747982</v>
      </c>
      <c r="E151" s="58">
        <v>0</v>
      </c>
      <c r="F151" s="58">
        <v>0</v>
      </c>
      <c r="G151" s="59">
        <f t="shared" si="4"/>
        <v>2105642.5499999998</v>
      </c>
      <c r="H151" s="59">
        <f t="shared" si="5"/>
        <v>0</v>
      </c>
      <c r="I151" s="60">
        <v>0</v>
      </c>
    </row>
    <row r="152" spans="1:9">
      <c r="A152" s="57">
        <v>151</v>
      </c>
      <c r="B152" s="58">
        <f>PRRAS!C162</f>
        <v>151</v>
      </c>
      <c r="C152" s="58">
        <f>PRRAS!D162</f>
        <v>4541653</v>
      </c>
      <c r="D152" s="58">
        <f>PRRAS!E162</f>
        <v>4747982</v>
      </c>
      <c r="E152" s="58">
        <v>0</v>
      </c>
      <c r="F152" s="58">
        <v>0</v>
      </c>
      <c r="G152" s="59">
        <f t="shared" si="4"/>
        <v>2119680.1669999999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193202</v>
      </c>
      <c r="D156" s="58">
        <f>PRRAS!E166</f>
        <v>194250</v>
      </c>
      <c r="E156" s="58">
        <v>0</v>
      </c>
      <c r="F156" s="58">
        <v>0</v>
      </c>
      <c r="G156" s="59">
        <f t="shared" si="4"/>
        <v>90163.81</v>
      </c>
      <c r="H156" s="59">
        <f t="shared" si="5"/>
        <v>0</v>
      </c>
      <c r="I156" s="60">
        <v>0</v>
      </c>
    </row>
    <row r="157" spans="1:9">
      <c r="A157" s="57">
        <v>151</v>
      </c>
      <c r="B157" s="58">
        <f>PRRAS!C167</f>
        <v>156</v>
      </c>
      <c r="C157" s="58">
        <f>PRRAS!D167</f>
        <v>800994</v>
      </c>
      <c r="D157" s="58">
        <f>PRRAS!E167</f>
        <v>839816</v>
      </c>
      <c r="E157" s="58">
        <v>0</v>
      </c>
      <c r="F157" s="58">
        <v>0</v>
      </c>
      <c r="G157" s="59">
        <f t="shared" si="4"/>
        <v>386977.65600000002</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701673</v>
      </c>
      <c r="D159" s="58">
        <f>PRRAS!E169</f>
        <v>734586</v>
      </c>
      <c r="E159" s="58">
        <v>0</v>
      </c>
      <c r="F159" s="58">
        <v>0</v>
      </c>
      <c r="G159" s="59">
        <f t="shared" si="4"/>
        <v>342993.51</v>
      </c>
      <c r="H159" s="59">
        <f t="shared" si="5"/>
        <v>0</v>
      </c>
      <c r="I159" s="60">
        <v>0</v>
      </c>
    </row>
    <row r="160" spans="1:9">
      <c r="A160" s="57">
        <v>151</v>
      </c>
      <c r="B160" s="58">
        <f>PRRAS!C170</f>
        <v>159</v>
      </c>
      <c r="C160" s="58">
        <f>PRRAS!D170</f>
        <v>99321</v>
      </c>
      <c r="D160" s="58">
        <f>PRRAS!E170</f>
        <v>105230</v>
      </c>
      <c r="E160" s="58">
        <v>0</v>
      </c>
      <c r="F160" s="58">
        <v>0</v>
      </c>
      <c r="G160" s="59">
        <f t="shared" si="4"/>
        <v>49255.179000000004</v>
      </c>
      <c r="H160" s="59">
        <f t="shared" si="5"/>
        <v>0</v>
      </c>
      <c r="I160" s="60">
        <v>0</v>
      </c>
    </row>
    <row r="161" spans="1:9">
      <c r="A161" s="57">
        <v>151</v>
      </c>
      <c r="B161" s="58">
        <f>PRRAS!C171</f>
        <v>160</v>
      </c>
      <c r="C161" s="58">
        <f>PRRAS!D171</f>
        <v>1011136</v>
      </c>
      <c r="D161" s="58">
        <f>PRRAS!E171</f>
        <v>1113966</v>
      </c>
      <c r="E161" s="58">
        <v>0</v>
      </c>
      <c r="F161" s="58">
        <v>0</v>
      </c>
      <c r="G161" s="59">
        <f t="shared" si="4"/>
        <v>518250.88</v>
      </c>
      <c r="H161" s="59">
        <f t="shared" si="5"/>
        <v>0</v>
      </c>
      <c r="I161" s="60">
        <v>0</v>
      </c>
    </row>
    <row r="162" spans="1:9">
      <c r="A162" s="57">
        <v>151</v>
      </c>
      <c r="B162" s="58">
        <f>PRRAS!C172</f>
        <v>161</v>
      </c>
      <c r="C162" s="58">
        <f>PRRAS!D172</f>
        <v>195571</v>
      </c>
      <c r="D162" s="58">
        <f>PRRAS!E172</f>
        <v>265286</v>
      </c>
      <c r="E162" s="58">
        <v>0</v>
      </c>
      <c r="F162" s="58">
        <v>0</v>
      </c>
      <c r="G162" s="59">
        <f t="shared" si="4"/>
        <v>116909.023</v>
      </c>
      <c r="H162" s="59">
        <f t="shared" si="5"/>
        <v>0</v>
      </c>
      <c r="I162" s="60">
        <v>0</v>
      </c>
    </row>
    <row r="163" spans="1:9">
      <c r="A163" s="57">
        <v>151</v>
      </c>
      <c r="B163" s="58">
        <f>PRRAS!C173</f>
        <v>162</v>
      </c>
      <c r="C163" s="58">
        <f>PRRAS!D173</f>
        <v>44762</v>
      </c>
      <c r="D163" s="58">
        <f>PRRAS!E173</f>
        <v>32063</v>
      </c>
      <c r="E163" s="58">
        <v>0</v>
      </c>
      <c r="F163" s="58">
        <v>0</v>
      </c>
      <c r="G163" s="59">
        <f t="shared" si="4"/>
        <v>17639.856</v>
      </c>
      <c r="H163" s="59">
        <f t="shared" si="5"/>
        <v>0</v>
      </c>
      <c r="I163" s="60">
        <v>0</v>
      </c>
    </row>
    <row r="164" spans="1:9">
      <c r="A164" s="57">
        <v>151</v>
      </c>
      <c r="B164" s="58">
        <f>PRRAS!C174</f>
        <v>163</v>
      </c>
      <c r="C164" s="58">
        <f>PRRAS!D174</f>
        <v>144104</v>
      </c>
      <c r="D164" s="58">
        <f>PRRAS!E174</f>
        <v>229186</v>
      </c>
      <c r="E164" s="58">
        <v>0</v>
      </c>
      <c r="F164" s="58">
        <v>0</v>
      </c>
      <c r="G164" s="59">
        <f t="shared" si="4"/>
        <v>98203.588000000003</v>
      </c>
      <c r="H164" s="59">
        <f t="shared" si="5"/>
        <v>0</v>
      </c>
      <c r="I164" s="60">
        <v>0</v>
      </c>
    </row>
    <row r="165" spans="1:9">
      <c r="A165" s="57">
        <v>151</v>
      </c>
      <c r="B165" s="58">
        <f>PRRAS!C175</f>
        <v>164</v>
      </c>
      <c r="C165" s="58">
        <f>PRRAS!D175</f>
        <v>6705</v>
      </c>
      <c r="D165" s="58">
        <f>PRRAS!E175</f>
        <v>4037</v>
      </c>
      <c r="E165" s="58">
        <v>0</v>
      </c>
      <c r="F165" s="58">
        <v>0</v>
      </c>
      <c r="G165" s="59">
        <f t="shared" si="4"/>
        <v>2423.7560000000003</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452187</v>
      </c>
      <c r="D167" s="58">
        <f>PRRAS!E177</f>
        <v>497162</v>
      </c>
      <c r="E167" s="58">
        <v>0</v>
      </c>
      <c r="F167" s="58">
        <v>0</v>
      </c>
      <c r="G167" s="59">
        <f t="shared" si="4"/>
        <v>240120.826</v>
      </c>
      <c r="H167" s="59">
        <f t="shared" si="5"/>
        <v>0</v>
      </c>
      <c r="I167" s="60">
        <v>0</v>
      </c>
    </row>
    <row r="168" spans="1:9">
      <c r="A168" s="57">
        <v>151</v>
      </c>
      <c r="B168" s="58">
        <f>PRRAS!C178</f>
        <v>167</v>
      </c>
      <c r="C168" s="58">
        <f>PRRAS!D178</f>
        <v>74891</v>
      </c>
      <c r="D168" s="58">
        <f>PRRAS!E178</f>
        <v>83057</v>
      </c>
      <c r="E168" s="58">
        <v>0</v>
      </c>
      <c r="F168" s="58">
        <v>0</v>
      </c>
      <c r="G168" s="59">
        <f t="shared" si="4"/>
        <v>40247.834999999999</v>
      </c>
      <c r="H168" s="59">
        <f t="shared" si="5"/>
        <v>0</v>
      </c>
      <c r="I168" s="60">
        <v>0</v>
      </c>
    </row>
    <row r="169" spans="1:9">
      <c r="A169" s="57">
        <v>151</v>
      </c>
      <c r="B169" s="58">
        <f>PRRAS!C179</f>
        <v>168</v>
      </c>
      <c r="C169" s="58">
        <f>PRRAS!D179</f>
        <v>161555</v>
      </c>
      <c r="D169" s="58">
        <f>PRRAS!E179</f>
        <v>154566</v>
      </c>
      <c r="E169" s="58">
        <v>0</v>
      </c>
      <c r="F169" s="58">
        <v>0</v>
      </c>
      <c r="G169" s="59">
        <f t="shared" si="4"/>
        <v>79075.416000000012</v>
      </c>
      <c r="H169" s="59">
        <f t="shared" si="5"/>
        <v>0</v>
      </c>
      <c r="I169" s="60">
        <v>0</v>
      </c>
    </row>
    <row r="170" spans="1:9">
      <c r="A170" s="57">
        <v>151</v>
      </c>
      <c r="B170" s="58">
        <f>PRRAS!C180</f>
        <v>169</v>
      </c>
      <c r="C170" s="58">
        <f>PRRAS!D180</f>
        <v>179726</v>
      </c>
      <c r="D170" s="58">
        <f>PRRAS!E180</f>
        <v>227191</v>
      </c>
      <c r="E170" s="58">
        <v>0</v>
      </c>
      <c r="F170" s="58">
        <v>0</v>
      </c>
      <c r="G170" s="59">
        <f t="shared" si="4"/>
        <v>107164.25200000001</v>
      </c>
      <c r="H170" s="59">
        <f t="shared" si="5"/>
        <v>0</v>
      </c>
      <c r="I170" s="60">
        <v>0</v>
      </c>
    </row>
    <row r="171" spans="1:9">
      <c r="A171" s="57">
        <v>151</v>
      </c>
      <c r="B171" s="58">
        <f>PRRAS!C181</f>
        <v>170</v>
      </c>
      <c r="C171" s="58">
        <f>PRRAS!D181</f>
        <v>36015</v>
      </c>
      <c r="D171" s="58">
        <f>PRRAS!E181</f>
        <v>31648</v>
      </c>
      <c r="E171" s="58">
        <v>0</v>
      </c>
      <c r="F171" s="58">
        <v>0</v>
      </c>
      <c r="G171" s="59">
        <f t="shared" si="4"/>
        <v>16882.870000000003</v>
      </c>
      <c r="H171" s="59">
        <f t="shared" si="5"/>
        <v>0</v>
      </c>
      <c r="I171" s="60">
        <v>0</v>
      </c>
    </row>
    <row r="172" spans="1:9">
      <c r="A172" s="57">
        <v>151</v>
      </c>
      <c r="B172" s="58">
        <f>PRRAS!C182</f>
        <v>171</v>
      </c>
      <c r="C172" s="58">
        <f>PRRAS!D182</f>
        <v>0</v>
      </c>
      <c r="D172" s="58">
        <f>PRRAS!E182</f>
        <v>0</v>
      </c>
      <c r="E172" s="58">
        <v>0</v>
      </c>
      <c r="F172" s="58">
        <v>0</v>
      </c>
      <c r="G172" s="59">
        <f t="shared" si="4"/>
        <v>0</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700</v>
      </c>
      <c r="E174" s="58">
        <v>0</v>
      </c>
      <c r="F174" s="58">
        <v>0</v>
      </c>
      <c r="G174" s="59">
        <f t="shared" si="4"/>
        <v>242.2</v>
      </c>
      <c r="H174" s="59">
        <f t="shared" si="5"/>
        <v>0</v>
      </c>
      <c r="I174" s="60">
        <v>0</v>
      </c>
    </row>
    <row r="175" spans="1:9">
      <c r="A175" s="57">
        <v>151</v>
      </c>
      <c r="B175" s="58">
        <f>PRRAS!C185</f>
        <v>174</v>
      </c>
      <c r="C175" s="58">
        <f>PRRAS!D185</f>
        <v>321096</v>
      </c>
      <c r="D175" s="58">
        <f>PRRAS!E185</f>
        <v>310728</v>
      </c>
      <c r="E175" s="58">
        <v>0</v>
      </c>
      <c r="F175" s="58">
        <v>0</v>
      </c>
      <c r="G175" s="59">
        <f t="shared" si="4"/>
        <v>164004.04799999998</v>
      </c>
      <c r="H175" s="59">
        <f t="shared" si="5"/>
        <v>0</v>
      </c>
      <c r="I175" s="60">
        <v>0</v>
      </c>
    </row>
    <row r="176" spans="1:9">
      <c r="A176" s="57">
        <v>151</v>
      </c>
      <c r="B176" s="58">
        <f>PRRAS!C186</f>
        <v>175</v>
      </c>
      <c r="C176" s="58">
        <f>PRRAS!D186</f>
        <v>214590</v>
      </c>
      <c r="D176" s="58">
        <f>PRRAS!E186</f>
        <v>221846</v>
      </c>
      <c r="E176" s="58">
        <v>0</v>
      </c>
      <c r="F176" s="58">
        <v>0</v>
      </c>
      <c r="G176" s="59">
        <f t="shared" si="4"/>
        <v>115199.34999999999</v>
      </c>
      <c r="H176" s="59">
        <f t="shared" si="5"/>
        <v>0</v>
      </c>
      <c r="I176" s="60">
        <v>0</v>
      </c>
    </row>
    <row r="177" spans="1:9">
      <c r="A177" s="57">
        <v>151</v>
      </c>
      <c r="B177" s="58">
        <f>PRRAS!C187</f>
        <v>176</v>
      </c>
      <c r="C177" s="58">
        <f>PRRAS!D187</f>
        <v>20653</v>
      </c>
      <c r="D177" s="58">
        <f>PRRAS!E187</f>
        <v>17126</v>
      </c>
      <c r="E177" s="58">
        <v>0</v>
      </c>
      <c r="F177" s="58">
        <v>0</v>
      </c>
      <c r="G177" s="59">
        <f t="shared" si="4"/>
        <v>9663.2799999999988</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28273</v>
      </c>
      <c r="D179" s="58">
        <f>PRRAS!E189</f>
        <v>32228</v>
      </c>
      <c r="E179" s="58">
        <v>0</v>
      </c>
      <c r="F179" s="58">
        <v>0</v>
      </c>
      <c r="G179" s="59">
        <f t="shared" si="4"/>
        <v>16505.761999999999</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12026</v>
      </c>
      <c r="D181" s="58">
        <f>PRRAS!E191</f>
        <v>1427</v>
      </c>
      <c r="E181" s="58">
        <v>0</v>
      </c>
      <c r="F181" s="58">
        <v>0</v>
      </c>
      <c r="G181" s="59">
        <f t="shared" si="4"/>
        <v>2678.4</v>
      </c>
      <c r="H181" s="59">
        <f t="shared" si="5"/>
        <v>0</v>
      </c>
      <c r="I181" s="60">
        <v>0</v>
      </c>
    </row>
    <row r="182" spans="1:9">
      <c r="A182" s="57">
        <v>151</v>
      </c>
      <c r="B182" s="58">
        <f>PRRAS!C192</f>
        <v>181</v>
      </c>
      <c r="C182" s="58">
        <f>PRRAS!D192</f>
        <v>417</v>
      </c>
      <c r="D182" s="58">
        <f>PRRAS!E192</f>
        <v>375</v>
      </c>
      <c r="E182" s="58">
        <v>0</v>
      </c>
      <c r="F182" s="58">
        <v>0</v>
      </c>
      <c r="G182" s="59">
        <f t="shared" si="4"/>
        <v>211.227</v>
      </c>
      <c r="H182" s="59">
        <f t="shared" si="5"/>
        <v>0</v>
      </c>
      <c r="I182" s="60">
        <v>0</v>
      </c>
    </row>
    <row r="183" spans="1:9">
      <c r="A183" s="57">
        <v>151</v>
      </c>
      <c r="B183" s="58">
        <f>PRRAS!C193</f>
        <v>182</v>
      </c>
      <c r="C183" s="58">
        <f>PRRAS!D193</f>
        <v>14544</v>
      </c>
      <c r="D183" s="58">
        <f>PRRAS!E193</f>
        <v>17541</v>
      </c>
      <c r="E183" s="58">
        <v>0</v>
      </c>
      <c r="F183" s="58">
        <v>0</v>
      </c>
      <c r="G183" s="59">
        <f t="shared" si="4"/>
        <v>9031.9319999999989</v>
      </c>
      <c r="H183" s="59">
        <f t="shared" si="5"/>
        <v>0</v>
      </c>
      <c r="I183" s="60">
        <v>0</v>
      </c>
    </row>
    <row r="184" spans="1:9">
      <c r="A184" s="57">
        <v>151</v>
      </c>
      <c r="B184" s="58">
        <f>PRRAS!C194</f>
        <v>183</v>
      </c>
      <c r="C184" s="58">
        <f>PRRAS!D194</f>
        <v>30593</v>
      </c>
      <c r="D184" s="58">
        <f>PRRAS!E194</f>
        <v>20185</v>
      </c>
      <c r="E184" s="58">
        <v>0</v>
      </c>
      <c r="F184" s="58">
        <v>0</v>
      </c>
      <c r="G184" s="59">
        <f t="shared" si="4"/>
        <v>12986.228999999999</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42282</v>
      </c>
      <c r="D186" s="58">
        <f>PRRAS!E196</f>
        <v>40790</v>
      </c>
      <c r="E186" s="58">
        <v>0</v>
      </c>
      <c r="F186" s="58">
        <v>0</v>
      </c>
      <c r="G186" s="59">
        <f t="shared" si="4"/>
        <v>22914.47</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13469</v>
      </c>
      <c r="D188" s="58">
        <f>PRRAS!E198</f>
        <v>13249</v>
      </c>
      <c r="E188" s="58">
        <v>0</v>
      </c>
      <c r="F188" s="58">
        <v>0</v>
      </c>
      <c r="G188" s="59">
        <f t="shared" si="4"/>
        <v>7473.8289999999997</v>
      </c>
      <c r="H188" s="59">
        <f t="shared" si="5"/>
        <v>0</v>
      </c>
      <c r="I188" s="60">
        <v>0</v>
      </c>
    </row>
    <row r="189" spans="1:9">
      <c r="A189" s="57">
        <v>151</v>
      </c>
      <c r="B189" s="58">
        <f>PRRAS!C199</f>
        <v>188</v>
      </c>
      <c r="C189" s="58">
        <f>PRRAS!D199</f>
        <v>21720</v>
      </c>
      <c r="D189" s="58">
        <f>PRRAS!E199</f>
        <v>15157</v>
      </c>
      <c r="E189" s="58">
        <v>0</v>
      </c>
      <c r="F189" s="58">
        <v>0</v>
      </c>
      <c r="G189" s="59">
        <f t="shared" si="4"/>
        <v>9782.3919999999998</v>
      </c>
      <c r="H189" s="59">
        <f t="shared" si="5"/>
        <v>0</v>
      </c>
      <c r="I189" s="60">
        <v>0</v>
      </c>
    </row>
    <row r="190" spans="1:9">
      <c r="A190" s="57">
        <v>151</v>
      </c>
      <c r="B190" s="58">
        <f>PRRAS!C200</f>
        <v>189</v>
      </c>
      <c r="C190" s="58">
        <f>PRRAS!D200</f>
        <v>700</v>
      </c>
      <c r="D190" s="58">
        <f>PRRAS!E200</f>
        <v>1000</v>
      </c>
      <c r="E190" s="58">
        <v>0</v>
      </c>
      <c r="F190" s="58">
        <v>0</v>
      </c>
      <c r="G190" s="59">
        <f t="shared" si="4"/>
        <v>510.3</v>
      </c>
      <c r="H190" s="59">
        <f t="shared" si="5"/>
        <v>0</v>
      </c>
      <c r="I190" s="60">
        <v>0</v>
      </c>
    </row>
    <row r="191" spans="1:9">
      <c r="A191" s="57">
        <v>151</v>
      </c>
      <c r="B191" s="58">
        <f>PRRAS!C201</f>
        <v>190</v>
      </c>
      <c r="C191" s="58">
        <f>PRRAS!D201</f>
        <v>100</v>
      </c>
      <c r="D191" s="58">
        <f>PRRAS!E201</f>
        <v>7385</v>
      </c>
      <c r="E191" s="58">
        <v>0</v>
      </c>
      <c r="F191" s="58">
        <v>0</v>
      </c>
      <c r="G191" s="59">
        <f t="shared" si="4"/>
        <v>2825.3</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6293</v>
      </c>
      <c r="D193" s="58">
        <f>PRRAS!E203</f>
        <v>3999</v>
      </c>
      <c r="E193" s="58">
        <v>0</v>
      </c>
      <c r="F193" s="58">
        <v>0</v>
      </c>
      <c r="G193" s="59">
        <f t="shared" si="4"/>
        <v>2743.8719999999998</v>
      </c>
      <c r="H193" s="59">
        <f t="shared" si="5"/>
        <v>0</v>
      </c>
      <c r="I193" s="60">
        <v>0</v>
      </c>
    </row>
    <row r="194" spans="1:9">
      <c r="A194" s="57">
        <v>151</v>
      </c>
      <c r="B194" s="58">
        <f>PRRAS!C204</f>
        <v>193</v>
      </c>
      <c r="C194" s="58">
        <f>PRRAS!D204</f>
        <v>2952</v>
      </c>
      <c r="D194" s="58">
        <f>PRRAS!E204</f>
        <v>3346</v>
      </c>
      <c r="E194" s="58">
        <v>0</v>
      </c>
      <c r="F194" s="58">
        <v>0</v>
      </c>
      <c r="G194" s="59">
        <f t="shared" ref="G194:G257" si="6">(B194/1000)*(C194*1+D194*2)</f>
        <v>1861.2920000000001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2952</v>
      </c>
      <c r="D208" s="58">
        <f>PRRAS!E218</f>
        <v>3346</v>
      </c>
      <c r="E208" s="58">
        <v>0</v>
      </c>
      <c r="F208" s="58">
        <v>0</v>
      </c>
      <c r="G208" s="59">
        <f t="shared" si="6"/>
        <v>1996.308</v>
      </c>
      <c r="H208" s="59">
        <f t="shared" si="7"/>
        <v>0</v>
      </c>
      <c r="I208" s="60">
        <v>0</v>
      </c>
    </row>
    <row r="209" spans="1:9">
      <c r="A209" s="57">
        <v>151</v>
      </c>
      <c r="B209" s="58">
        <f>PRRAS!C219</f>
        <v>208</v>
      </c>
      <c r="C209" s="58">
        <f>PRRAS!D219</f>
        <v>2247</v>
      </c>
      <c r="D209" s="58">
        <f>PRRAS!E219</f>
        <v>3346</v>
      </c>
      <c r="E209" s="58">
        <v>0</v>
      </c>
      <c r="F209" s="58">
        <v>0</v>
      </c>
      <c r="G209" s="59">
        <f t="shared" si="6"/>
        <v>1859.3119999999999</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705</v>
      </c>
      <c r="D211" s="58">
        <f>PRRAS!E221</f>
        <v>0</v>
      </c>
      <c r="E211" s="58">
        <v>0</v>
      </c>
      <c r="F211" s="58">
        <v>0</v>
      </c>
      <c r="G211" s="59">
        <f t="shared" si="6"/>
        <v>148.04999999999998</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6549937</v>
      </c>
      <c r="D282" s="58">
        <f>PRRAS!E292</f>
        <v>6899360</v>
      </c>
      <c r="E282" s="58">
        <v>0</v>
      </c>
      <c r="F282" s="58">
        <v>0</v>
      </c>
      <c r="G282" s="59">
        <f t="shared" si="8"/>
        <v>5717972.6170000006</v>
      </c>
      <c r="H282" s="59">
        <f t="shared" si="9"/>
        <v>0</v>
      </c>
      <c r="I282" s="60">
        <v>0</v>
      </c>
    </row>
    <row r="283" spans="1:9">
      <c r="A283" s="57">
        <v>151</v>
      </c>
      <c r="B283" s="58">
        <f>PRRAS!C293</f>
        <v>282</v>
      </c>
      <c r="C283" s="58">
        <f>PRRAS!D293</f>
        <v>1438</v>
      </c>
      <c r="D283" s="58">
        <f>PRRAS!E293</f>
        <v>299195</v>
      </c>
      <c r="E283" s="58">
        <v>0</v>
      </c>
      <c r="F283" s="58">
        <v>0</v>
      </c>
      <c r="G283" s="59">
        <f t="shared" si="8"/>
        <v>169151.49599999998</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72143</v>
      </c>
      <c r="D285" s="58">
        <f>PRRAS!E295</f>
        <v>8989</v>
      </c>
      <c r="E285" s="58">
        <v>0</v>
      </c>
      <c r="F285" s="58">
        <v>0</v>
      </c>
      <c r="G285" s="59">
        <f t="shared" si="8"/>
        <v>25594.363999999998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64592</v>
      </c>
      <c r="D342" s="58">
        <f>PRRAS!E353</f>
        <v>247585</v>
      </c>
      <c r="E342" s="58">
        <v>0</v>
      </c>
      <c r="F342" s="58">
        <v>0</v>
      </c>
      <c r="G342" s="59">
        <f t="shared" si="10"/>
        <v>190878.842</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64592</v>
      </c>
      <c r="D355" s="58">
        <f>PRRAS!E366</f>
        <v>247585</v>
      </c>
      <c r="E355" s="58">
        <v>0</v>
      </c>
      <c r="F355" s="58">
        <v>0</v>
      </c>
      <c r="G355" s="59">
        <f t="shared" si="10"/>
        <v>198155.74799999999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51456</v>
      </c>
      <c r="D361" s="58">
        <f>PRRAS!E372</f>
        <v>243190</v>
      </c>
      <c r="E361" s="58">
        <v>0</v>
      </c>
      <c r="F361" s="58">
        <v>0</v>
      </c>
      <c r="G361" s="59">
        <f t="shared" si="10"/>
        <v>193620.96</v>
      </c>
      <c r="H361" s="59">
        <f t="shared" si="11"/>
        <v>0</v>
      </c>
      <c r="I361" s="60">
        <v>0</v>
      </c>
    </row>
    <row r="362" spans="1:9">
      <c r="A362" s="57">
        <v>151</v>
      </c>
      <c r="B362" s="58">
        <f>PRRAS!C373</f>
        <v>361</v>
      </c>
      <c r="C362" s="58">
        <f>PRRAS!D373</f>
        <v>32396</v>
      </c>
      <c r="D362" s="58">
        <f>PRRAS!E373</f>
        <v>238495</v>
      </c>
      <c r="E362" s="58">
        <v>0</v>
      </c>
      <c r="F362" s="58">
        <v>0</v>
      </c>
      <c r="G362" s="59">
        <f t="shared" si="10"/>
        <v>183888.34599999999</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0</v>
      </c>
      <c r="D364" s="58">
        <f>PRRAS!E375</f>
        <v>0</v>
      </c>
      <c r="E364" s="58">
        <v>0</v>
      </c>
      <c r="F364" s="58">
        <v>0</v>
      </c>
      <c r="G364" s="59">
        <f t="shared" si="10"/>
        <v>0</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13262</v>
      </c>
      <c r="D366" s="58">
        <f>PRRAS!E377</f>
        <v>0</v>
      </c>
      <c r="E366" s="58">
        <v>0</v>
      </c>
      <c r="F366" s="58">
        <v>0</v>
      </c>
      <c r="G366" s="59">
        <f t="shared" si="10"/>
        <v>4840.63</v>
      </c>
      <c r="H366" s="59">
        <f t="shared" si="11"/>
        <v>0</v>
      </c>
      <c r="I366" s="60">
        <v>0</v>
      </c>
    </row>
    <row r="367" spans="1:9">
      <c r="A367" s="57">
        <v>151</v>
      </c>
      <c r="B367" s="58">
        <f>PRRAS!C378</f>
        <v>366</v>
      </c>
      <c r="C367" s="58">
        <f>PRRAS!D378</f>
        <v>5798</v>
      </c>
      <c r="D367" s="58">
        <f>PRRAS!E378</f>
        <v>0</v>
      </c>
      <c r="E367" s="58">
        <v>0</v>
      </c>
      <c r="F367" s="58">
        <v>0</v>
      </c>
      <c r="G367" s="59">
        <f t="shared" si="10"/>
        <v>2122.0679999999998</v>
      </c>
      <c r="H367" s="59">
        <f t="shared" si="11"/>
        <v>0</v>
      </c>
      <c r="I367" s="60">
        <v>0</v>
      </c>
    </row>
    <row r="368" spans="1:9">
      <c r="A368" s="57">
        <v>151</v>
      </c>
      <c r="B368" s="58">
        <f>PRRAS!C379</f>
        <v>367</v>
      </c>
      <c r="C368" s="58">
        <f>PRRAS!D379</f>
        <v>0</v>
      </c>
      <c r="D368" s="58">
        <f>PRRAS!E379</f>
        <v>4695</v>
      </c>
      <c r="E368" s="58">
        <v>0</v>
      </c>
      <c r="F368" s="58">
        <v>0</v>
      </c>
      <c r="G368" s="59">
        <f t="shared" si="10"/>
        <v>3446.13</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13136</v>
      </c>
      <c r="D375" s="58">
        <f>PRRAS!E386</f>
        <v>4395</v>
      </c>
      <c r="E375" s="58">
        <v>0</v>
      </c>
      <c r="F375" s="58">
        <v>0</v>
      </c>
      <c r="G375" s="59">
        <f t="shared" si="10"/>
        <v>8200.3240000000005</v>
      </c>
      <c r="H375" s="59">
        <f t="shared" si="11"/>
        <v>0</v>
      </c>
      <c r="I375" s="60">
        <v>0</v>
      </c>
    </row>
    <row r="376" spans="1:9">
      <c r="A376" s="57">
        <v>151</v>
      </c>
      <c r="B376" s="58">
        <f>PRRAS!C387</f>
        <v>375</v>
      </c>
      <c r="C376" s="58">
        <f>PRRAS!D387</f>
        <v>13136</v>
      </c>
      <c r="D376" s="58">
        <f>PRRAS!E387</f>
        <v>4395</v>
      </c>
      <c r="E376" s="58">
        <v>0</v>
      </c>
      <c r="F376" s="58">
        <v>0</v>
      </c>
      <c r="G376" s="59">
        <f t="shared" si="10"/>
        <v>8222.25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64592</v>
      </c>
      <c r="D400" s="58">
        <f>PRRAS!E411</f>
        <v>247585</v>
      </c>
      <c r="E400" s="58">
        <v>0</v>
      </c>
      <c r="F400" s="58">
        <v>0</v>
      </c>
      <c r="G400" s="59">
        <f t="shared" si="12"/>
        <v>223345.038</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6551375</v>
      </c>
      <c r="D404" s="58">
        <f>PRRAS!E415</f>
        <v>7198555</v>
      </c>
      <c r="E404" s="58">
        <v>0</v>
      </c>
      <c r="F404" s="58">
        <v>0</v>
      </c>
      <c r="G404" s="59">
        <f t="shared" si="12"/>
        <v>8442239.4550000001</v>
      </c>
      <c r="H404" s="59">
        <f t="shared" si="13"/>
        <v>0</v>
      </c>
      <c r="I404" s="60">
        <v>0</v>
      </c>
    </row>
    <row r="405" spans="1:9">
      <c r="A405" s="57">
        <v>151</v>
      </c>
      <c r="B405" s="58">
        <f>PRRAS!C416</f>
        <v>404</v>
      </c>
      <c r="C405" s="58">
        <f>PRRAS!D416</f>
        <v>6614529</v>
      </c>
      <c r="D405" s="58">
        <f>PRRAS!E416</f>
        <v>7146945</v>
      </c>
      <c r="E405" s="58">
        <v>0</v>
      </c>
      <c r="F405" s="58">
        <v>0</v>
      </c>
      <c r="G405" s="59">
        <f t="shared" si="12"/>
        <v>8447001.2760000005</v>
      </c>
      <c r="H405" s="59">
        <f t="shared" si="13"/>
        <v>0</v>
      </c>
      <c r="I405" s="60">
        <v>0</v>
      </c>
    </row>
    <row r="406" spans="1:9">
      <c r="A406" s="57">
        <v>151</v>
      </c>
      <c r="B406" s="58">
        <f>PRRAS!C417</f>
        <v>405</v>
      </c>
      <c r="C406" s="58">
        <f>PRRAS!D417</f>
        <v>0</v>
      </c>
      <c r="D406" s="58">
        <f>PRRAS!E417</f>
        <v>51610</v>
      </c>
      <c r="E406" s="58">
        <v>0</v>
      </c>
      <c r="F406" s="58">
        <v>0</v>
      </c>
      <c r="G406" s="59">
        <f t="shared" si="12"/>
        <v>41804.100000000006</v>
      </c>
      <c r="H406" s="59">
        <f t="shared" si="13"/>
        <v>0</v>
      </c>
      <c r="I406" s="60">
        <v>0</v>
      </c>
    </row>
    <row r="407" spans="1:9">
      <c r="A407" s="57">
        <v>151</v>
      </c>
      <c r="B407" s="58">
        <f>PRRAS!C418</f>
        <v>406</v>
      </c>
      <c r="C407" s="58">
        <f>PRRAS!D418</f>
        <v>63154</v>
      </c>
      <c r="D407" s="58">
        <f>PRRAS!E418</f>
        <v>0</v>
      </c>
      <c r="E407" s="58">
        <v>0</v>
      </c>
      <c r="F407" s="58">
        <v>0</v>
      </c>
      <c r="G407" s="59">
        <f t="shared" si="12"/>
        <v>25640.524000000001</v>
      </c>
      <c r="H407" s="59">
        <f t="shared" si="13"/>
        <v>0</v>
      </c>
      <c r="I407" s="60">
        <v>0</v>
      </c>
    </row>
    <row r="408" spans="1:9">
      <c r="A408" s="57">
        <v>151</v>
      </c>
      <c r="B408" s="58">
        <f>PRRAS!C419</f>
        <v>407</v>
      </c>
      <c r="C408" s="58">
        <f>PRRAS!D419</f>
        <v>72143</v>
      </c>
      <c r="D408" s="58">
        <f>PRRAS!E419</f>
        <v>8989</v>
      </c>
      <c r="E408" s="58">
        <v>0</v>
      </c>
      <c r="F408" s="58">
        <v>0</v>
      </c>
      <c r="G408" s="59">
        <f t="shared" si="12"/>
        <v>36679.246999999996</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6551375</v>
      </c>
      <c r="D630" s="58">
        <f>PRRAS!E642</f>
        <v>7198555</v>
      </c>
      <c r="E630" s="58">
        <v>0</v>
      </c>
      <c r="F630" s="58">
        <v>0</v>
      </c>
      <c r="G630" s="59">
        <f t="shared" si="18"/>
        <v>13176597.064999999</v>
      </c>
      <c r="H630" s="59">
        <f t="shared" si="19"/>
        <v>0</v>
      </c>
      <c r="I630" s="60">
        <v>0</v>
      </c>
    </row>
    <row r="631" spans="1:9">
      <c r="A631" s="57">
        <v>151</v>
      </c>
      <c r="B631" s="58">
        <f>PRRAS!C643</f>
        <v>630</v>
      </c>
      <c r="C631" s="58">
        <f>PRRAS!D643</f>
        <v>6614529</v>
      </c>
      <c r="D631" s="58">
        <f>PRRAS!E643</f>
        <v>7146945</v>
      </c>
      <c r="E631" s="58">
        <v>0</v>
      </c>
      <c r="F631" s="58">
        <v>0</v>
      </c>
      <c r="G631" s="59">
        <f t="shared" si="18"/>
        <v>13172303.970000001</v>
      </c>
      <c r="H631" s="59">
        <f t="shared" si="19"/>
        <v>0</v>
      </c>
      <c r="I631" s="60">
        <v>0</v>
      </c>
    </row>
    <row r="632" spans="1:9">
      <c r="A632" s="57">
        <v>151</v>
      </c>
      <c r="B632" s="58">
        <f>PRRAS!C644</f>
        <v>631</v>
      </c>
      <c r="C632" s="58">
        <f>PRRAS!D644</f>
        <v>0</v>
      </c>
      <c r="D632" s="58">
        <f>PRRAS!E644</f>
        <v>51610</v>
      </c>
      <c r="E632" s="58">
        <v>0</v>
      </c>
      <c r="F632" s="58">
        <v>0</v>
      </c>
      <c r="G632" s="59">
        <f t="shared" si="18"/>
        <v>65131.82</v>
      </c>
      <c r="H632" s="59">
        <f t="shared" si="19"/>
        <v>0</v>
      </c>
      <c r="I632" s="60">
        <v>0</v>
      </c>
    </row>
    <row r="633" spans="1:9">
      <c r="A633" s="57">
        <v>151</v>
      </c>
      <c r="B633" s="58">
        <f>PRRAS!C645</f>
        <v>632</v>
      </c>
      <c r="C633" s="58">
        <f>PRRAS!D645</f>
        <v>63154</v>
      </c>
      <c r="D633" s="58">
        <f>PRRAS!E645</f>
        <v>0</v>
      </c>
      <c r="E633" s="58">
        <v>0</v>
      </c>
      <c r="F633" s="58">
        <v>0</v>
      </c>
      <c r="G633" s="59">
        <f t="shared" si="18"/>
        <v>39913.328000000001</v>
      </c>
      <c r="H633" s="59">
        <f t="shared" si="19"/>
        <v>0</v>
      </c>
      <c r="I633" s="60">
        <v>0</v>
      </c>
    </row>
    <row r="634" spans="1:9">
      <c r="A634" s="57">
        <v>151</v>
      </c>
      <c r="B634" s="58">
        <f>PRRAS!C646</f>
        <v>633</v>
      </c>
      <c r="C634" s="58">
        <f>PRRAS!D646</f>
        <v>72143</v>
      </c>
      <c r="D634" s="58">
        <f>PRRAS!E646</f>
        <v>8989</v>
      </c>
      <c r="E634" s="58">
        <v>0</v>
      </c>
      <c r="F634" s="58">
        <v>0</v>
      </c>
      <c r="G634" s="59">
        <f t="shared" si="18"/>
        <v>57046.593000000001</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8989</v>
      </c>
      <c r="D636" s="58">
        <f>PRRAS!E648</f>
        <v>60599</v>
      </c>
      <c r="E636" s="58">
        <v>0</v>
      </c>
      <c r="F636" s="58">
        <v>0</v>
      </c>
      <c r="G636" s="59">
        <f t="shared" si="18"/>
        <v>82668.744999999995</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474655</v>
      </c>
      <c r="D638" s="58">
        <f>PRRAS!E650</f>
        <v>468625</v>
      </c>
      <c r="E638" s="58">
        <v>0</v>
      </c>
      <c r="F638" s="58">
        <v>0</v>
      </c>
      <c r="G638" s="59">
        <f t="shared" si="18"/>
        <v>899383.48499999999</v>
      </c>
      <c r="H638" s="59">
        <f t="shared" si="19"/>
        <v>0</v>
      </c>
      <c r="I638" s="60">
        <v>0</v>
      </c>
    </row>
    <row r="639" spans="1:9">
      <c r="A639" s="57">
        <v>151</v>
      </c>
      <c r="B639" s="58">
        <f>PRRAS!C652</f>
        <v>638</v>
      </c>
      <c r="C639" s="58">
        <f>PRRAS!D652</f>
        <v>164009</v>
      </c>
      <c r="D639" s="58">
        <f>PRRAS!E652</f>
        <v>99475</v>
      </c>
      <c r="E639" s="58">
        <v>0</v>
      </c>
      <c r="F639" s="58">
        <v>0</v>
      </c>
      <c r="G639" s="59">
        <f t="shared" si="18"/>
        <v>231567.842</v>
      </c>
      <c r="H639" s="59">
        <f t="shared" si="19"/>
        <v>0</v>
      </c>
      <c r="I639" s="60">
        <v>0</v>
      </c>
    </row>
    <row r="640" spans="1:9">
      <c r="A640" s="57">
        <v>151</v>
      </c>
      <c r="B640" s="58">
        <f>PRRAS!C653</f>
        <v>639</v>
      </c>
      <c r="C640" s="58">
        <f>PRRAS!D653</f>
        <v>647202</v>
      </c>
      <c r="D640" s="58">
        <f>PRRAS!E653</f>
        <v>869797</v>
      </c>
      <c r="E640" s="58">
        <v>0</v>
      </c>
      <c r="F640" s="58">
        <v>0</v>
      </c>
      <c r="G640" s="59">
        <f t="shared" si="18"/>
        <v>1525162.6440000001</v>
      </c>
      <c r="H640" s="59">
        <f t="shared" si="19"/>
        <v>0</v>
      </c>
      <c r="I640" s="60">
        <v>0</v>
      </c>
    </row>
    <row r="641" spans="1:9">
      <c r="A641" s="57">
        <v>151</v>
      </c>
      <c r="B641" s="58">
        <f>PRRAS!C654</f>
        <v>640</v>
      </c>
      <c r="C641" s="58">
        <f>PRRAS!D654</f>
        <v>711736</v>
      </c>
      <c r="D641" s="58">
        <f>PRRAS!E654</f>
        <v>755648</v>
      </c>
      <c r="E641" s="58">
        <v>0</v>
      </c>
      <c r="F641" s="58">
        <v>0</v>
      </c>
      <c r="G641" s="59">
        <f t="shared" si="18"/>
        <v>1422740.48</v>
      </c>
      <c r="H641" s="59">
        <f t="shared" si="19"/>
        <v>0</v>
      </c>
      <c r="I641" s="60">
        <v>0</v>
      </c>
    </row>
    <row r="642" spans="1:9">
      <c r="A642" s="57">
        <v>151</v>
      </c>
      <c r="B642" s="58">
        <f>PRRAS!C655</f>
        <v>641</v>
      </c>
      <c r="C642" s="58">
        <f>PRRAS!D655</f>
        <v>99475</v>
      </c>
      <c r="D642" s="58">
        <f>PRRAS!E655</f>
        <v>213624</v>
      </c>
      <c r="E642" s="58">
        <v>0</v>
      </c>
      <c r="F642" s="58">
        <v>0</v>
      </c>
      <c r="G642" s="59">
        <f t="shared" ref="G642:G705" si="20">(B642/1000)*(C642*1+D642*2)</f>
        <v>337629.44300000003</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55</v>
      </c>
      <c r="D644" s="58">
        <f>PRRAS!E657</f>
        <v>54</v>
      </c>
      <c r="E644" s="58">
        <v>0</v>
      </c>
      <c r="F644" s="58">
        <v>0</v>
      </c>
      <c r="G644" s="59">
        <f t="shared" si="20"/>
        <v>104.809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55</v>
      </c>
      <c r="D646" s="58">
        <f>PRRAS!E659</f>
        <v>54</v>
      </c>
      <c r="E646" s="58">
        <v>0</v>
      </c>
      <c r="F646" s="58">
        <v>0</v>
      </c>
      <c r="G646" s="59">
        <f t="shared" si="20"/>
        <v>105.13500000000001</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36680</v>
      </c>
      <c r="E651" s="58">
        <v>0</v>
      </c>
      <c r="F651" s="58">
        <v>0</v>
      </c>
      <c r="G651" s="59">
        <f t="shared" si="20"/>
        <v>47684</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5630154</v>
      </c>
      <c r="D665" s="58">
        <f>PRRAS!E678</f>
        <v>5935647</v>
      </c>
      <c r="E665" s="58">
        <v>0</v>
      </c>
      <c r="F665" s="58">
        <v>0</v>
      </c>
      <c r="G665" s="59">
        <f t="shared" si="20"/>
        <v>11620961.472000001</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53220</v>
      </c>
      <c r="E667" s="58">
        <v>0</v>
      </c>
      <c r="F667" s="58">
        <v>0</v>
      </c>
      <c r="G667" s="59">
        <f t="shared" si="20"/>
        <v>70889.040000000008</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8000</v>
      </c>
      <c r="D688" s="58">
        <f>PRRAS!E701</f>
        <v>16000</v>
      </c>
      <c r="E688" s="58">
        <v>0</v>
      </c>
      <c r="F688" s="58">
        <v>0</v>
      </c>
      <c r="G688" s="59">
        <f t="shared" si="20"/>
        <v>27480.000000000004</v>
      </c>
      <c r="H688" s="59">
        <f t="shared" si="21"/>
        <v>0</v>
      </c>
      <c r="I688" s="60">
        <v>0</v>
      </c>
    </row>
    <row r="689" spans="1:9">
      <c r="A689" s="57">
        <v>151</v>
      </c>
      <c r="B689" s="58">
        <f>PRRAS!C702</f>
        <v>688</v>
      </c>
      <c r="C689" s="58">
        <f>PRRAS!D702</f>
        <v>18152</v>
      </c>
      <c r="D689" s="58">
        <f>PRRAS!E702</f>
        <v>6000</v>
      </c>
      <c r="E689" s="58">
        <v>0</v>
      </c>
      <c r="F689" s="58">
        <v>0</v>
      </c>
      <c r="G689" s="59">
        <f t="shared" si="20"/>
        <v>20744.575999999997</v>
      </c>
      <c r="H689" s="59">
        <f t="shared" si="21"/>
        <v>0</v>
      </c>
      <c r="I689" s="60">
        <v>0</v>
      </c>
    </row>
    <row r="690" spans="1:9">
      <c r="A690" s="57">
        <v>151</v>
      </c>
      <c r="B690" s="58">
        <f>PRRAS!C703</f>
        <v>689</v>
      </c>
      <c r="C690" s="58">
        <f>PRRAS!D703</f>
        <v>144104</v>
      </c>
      <c r="D690" s="58">
        <f>PRRAS!E703</f>
        <v>229186</v>
      </c>
      <c r="E690" s="58">
        <v>0</v>
      </c>
      <c r="F690" s="58">
        <v>0</v>
      </c>
      <c r="G690" s="59">
        <f t="shared" si="20"/>
        <v>415105.96399999998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12026</v>
      </c>
      <c r="D692" s="58">
        <f>PRRAS!E705</f>
        <v>1427</v>
      </c>
      <c r="E692" s="58">
        <v>0</v>
      </c>
      <c r="F692" s="58">
        <v>0</v>
      </c>
      <c r="G692" s="59">
        <f t="shared" si="20"/>
        <v>10282.08</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12955722</v>
      </c>
      <c r="D977" s="63">
        <f>Bil!E12</f>
        <v>13079608</v>
      </c>
      <c r="E977" s="63">
        <v>0</v>
      </c>
      <c r="F977" s="63">
        <v>0</v>
      </c>
      <c r="G977" s="64">
        <f t="shared" ref="G977:G1040" si="32">B977/1000*C977+B977/500*D977</f>
        <v>39114.938000000002</v>
      </c>
      <c r="H977" s="64">
        <f t="shared" si="31"/>
        <v>0</v>
      </c>
      <c r="I977" s="65"/>
    </row>
    <row r="978" spans="1:9">
      <c r="A978" s="57">
        <v>152</v>
      </c>
      <c r="B978" s="58">
        <f>Bil!C13</f>
        <v>2</v>
      </c>
      <c r="C978" s="58">
        <f>Bil!D13</f>
        <v>12366824</v>
      </c>
      <c r="D978" s="58">
        <f>Bil!E13</f>
        <v>12387069</v>
      </c>
      <c r="E978" s="58">
        <v>0</v>
      </c>
      <c r="F978" s="58">
        <v>0</v>
      </c>
      <c r="G978" s="59">
        <f t="shared" si="32"/>
        <v>74281.923999999999</v>
      </c>
      <c r="H978" s="59">
        <f t="shared" si="31"/>
        <v>0</v>
      </c>
      <c r="I978" s="60"/>
    </row>
    <row r="979" spans="1:9">
      <c r="A979" s="57">
        <v>152</v>
      </c>
      <c r="B979" s="58">
        <f>Bil!C14</f>
        <v>3</v>
      </c>
      <c r="C979" s="58">
        <f>Bil!D14</f>
        <v>2926839</v>
      </c>
      <c r="D979" s="58">
        <f>Bil!E14</f>
        <v>2926839</v>
      </c>
      <c r="E979" s="58">
        <v>0</v>
      </c>
      <c r="F979" s="58">
        <v>0</v>
      </c>
      <c r="G979" s="59">
        <f t="shared" si="32"/>
        <v>26341.550999999999</v>
      </c>
      <c r="H979" s="59">
        <f t="shared" si="31"/>
        <v>0</v>
      </c>
      <c r="I979" s="60"/>
    </row>
    <row r="980" spans="1:9">
      <c r="A980" s="57">
        <v>152</v>
      </c>
      <c r="B980" s="58">
        <f>Bil!C15</f>
        <v>4</v>
      </c>
      <c r="C980" s="58">
        <f>Bil!D15</f>
        <v>2926839</v>
      </c>
      <c r="D980" s="58">
        <f>Bil!E15</f>
        <v>2926839</v>
      </c>
      <c r="E980" s="58">
        <v>0</v>
      </c>
      <c r="F980" s="58">
        <v>0</v>
      </c>
      <c r="G980" s="59">
        <f t="shared" si="32"/>
        <v>35122.067999999999</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9439985</v>
      </c>
      <c r="D983" s="58">
        <f>Bil!E18</f>
        <v>9460230</v>
      </c>
      <c r="E983" s="58">
        <v>0</v>
      </c>
      <c r="F983" s="58">
        <v>0</v>
      </c>
      <c r="G983" s="59">
        <f t="shared" si="32"/>
        <v>198523.11499999999</v>
      </c>
      <c r="H983" s="59">
        <f t="shared" si="31"/>
        <v>0</v>
      </c>
      <c r="I983" s="60"/>
    </row>
    <row r="984" spans="1:9">
      <c r="A984" s="57">
        <v>152</v>
      </c>
      <c r="B984" s="58">
        <f>Bil!C19</f>
        <v>8</v>
      </c>
      <c r="C984" s="58">
        <f>Bil!D19</f>
        <v>9166915</v>
      </c>
      <c r="D984" s="58">
        <f>Bil!E19</f>
        <v>9124238</v>
      </c>
      <c r="E984" s="58">
        <v>0</v>
      </c>
      <c r="F984" s="58">
        <v>0</v>
      </c>
      <c r="G984" s="59">
        <f t="shared" si="32"/>
        <v>219323.128</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13049976</v>
      </c>
      <c r="D986" s="58">
        <f>Bil!E21</f>
        <v>13197226</v>
      </c>
      <c r="E986" s="58">
        <v>0</v>
      </c>
      <c r="F986" s="58">
        <v>0</v>
      </c>
      <c r="G986" s="59">
        <f t="shared" si="32"/>
        <v>394444.28</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3883061</v>
      </c>
      <c r="D989" s="58">
        <f>Bil!E24</f>
        <v>4072988</v>
      </c>
      <c r="E989" s="58">
        <v>0</v>
      </c>
      <c r="F989" s="58">
        <v>0</v>
      </c>
      <c r="G989" s="59">
        <f t="shared" si="32"/>
        <v>156377.481</v>
      </c>
      <c r="H989" s="59">
        <f t="shared" si="31"/>
        <v>0</v>
      </c>
      <c r="I989" s="60"/>
    </row>
    <row r="990" spans="1:9">
      <c r="A990" s="57">
        <v>152</v>
      </c>
      <c r="B990" s="58">
        <f>Bil!C25</f>
        <v>14</v>
      </c>
      <c r="C990" s="58">
        <f>Bil!D25</f>
        <v>132140</v>
      </c>
      <c r="D990" s="58">
        <f>Bil!E25</f>
        <v>190667</v>
      </c>
      <c r="E990" s="58">
        <v>0</v>
      </c>
      <c r="F990" s="58">
        <v>0</v>
      </c>
      <c r="G990" s="59">
        <f t="shared" si="32"/>
        <v>7188.6360000000004</v>
      </c>
      <c r="H990" s="59">
        <f t="shared" si="31"/>
        <v>0</v>
      </c>
      <c r="I990" s="60"/>
    </row>
    <row r="991" spans="1:9">
      <c r="A991" s="57">
        <v>152</v>
      </c>
      <c r="B991" s="58">
        <f>Bil!C26</f>
        <v>15</v>
      </c>
      <c r="C991" s="58">
        <f>Bil!D26</f>
        <v>866078</v>
      </c>
      <c r="D991" s="58">
        <f>Bil!E26</f>
        <v>950407</v>
      </c>
      <c r="E991" s="58">
        <v>0</v>
      </c>
      <c r="F991" s="58">
        <v>0</v>
      </c>
      <c r="G991" s="59">
        <f t="shared" si="32"/>
        <v>41503.379999999997</v>
      </c>
      <c r="H991" s="59">
        <f t="shared" si="31"/>
        <v>0</v>
      </c>
      <c r="I991" s="60"/>
    </row>
    <row r="992" spans="1:9">
      <c r="A992" s="57">
        <v>152</v>
      </c>
      <c r="B992" s="58">
        <f>Bil!C27</f>
        <v>16</v>
      </c>
      <c r="C992" s="58">
        <f>Bil!D27</f>
        <v>26310</v>
      </c>
      <c r="D992" s="58">
        <f>Bil!E27</f>
        <v>29055</v>
      </c>
      <c r="E992" s="58">
        <v>0</v>
      </c>
      <c r="F992" s="58">
        <v>0</v>
      </c>
      <c r="G992" s="59">
        <f t="shared" si="32"/>
        <v>1350.72</v>
      </c>
      <c r="H992" s="59">
        <f t="shared" si="31"/>
        <v>0</v>
      </c>
      <c r="I992" s="60"/>
    </row>
    <row r="993" spans="1:9">
      <c r="A993" s="57">
        <v>152</v>
      </c>
      <c r="B993" s="58">
        <f>Bil!C28</f>
        <v>17</v>
      </c>
      <c r="C993" s="58">
        <f>Bil!D28</f>
        <v>12675</v>
      </c>
      <c r="D993" s="58">
        <f>Bil!E28</f>
        <v>17370</v>
      </c>
      <c r="E993" s="58">
        <v>0</v>
      </c>
      <c r="F993" s="58">
        <v>0</v>
      </c>
      <c r="G993" s="59">
        <f t="shared" si="32"/>
        <v>806.05500000000006</v>
      </c>
      <c r="H993" s="59">
        <f t="shared" si="31"/>
        <v>0</v>
      </c>
      <c r="I993" s="60"/>
    </row>
    <row r="994" spans="1:9">
      <c r="A994" s="57">
        <v>152</v>
      </c>
      <c r="B994" s="58">
        <f>Bil!C29</f>
        <v>18</v>
      </c>
      <c r="C994" s="58">
        <f>Bil!D29</f>
        <v>77217</v>
      </c>
      <c r="D994" s="58">
        <f>Bil!E29</f>
        <v>77217</v>
      </c>
      <c r="E994" s="58">
        <v>0</v>
      </c>
      <c r="F994" s="58">
        <v>0</v>
      </c>
      <c r="G994" s="59">
        <f t="shared" si="32"/>
        <v>4169.7179999999998</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90502</v>
      </c>
      <c r="D996" s="58">
        <f>Bil!E31</f>
        <v>90502</v>
      </c>
      <c r="E996" s="58">
        <v>0</v>
      </c>
      <c r="F996" s="58">
        <v>0</v>
      </c>
      <c r="G996" s="59">
        <f t="shared" si="32"/>
        <v>5430.12</v>
      </c>
      <c r="H996" s="59">
        <f t="shared" si="31"/>
        <v>0</v>
      </c>
      <c r="I996" s="60"/>
    </row>
    <row r="997" spans="1:9">
      <c r="A997" s="57">
        <v>152</v>
      </c>
      <c r="B997" s="58">
        <f>Bil!C32</f>
        <v>21</v>
      </c>
      <c r="C997" s="58">
        <f>Bil!D32</f>
        <v>121656</v>
      </c>
      <c r="D997" s="58">
        <f>Bil!E32</f>
        <v>121656</v>
      </c>
      <c r="E997" s="58">
        <v>0</v>
      </c>
      <c r="F997" s="58">
        <v>0</v>
      </c>
      <c r="G997" s="59">
        <f t="shared" si="32"/>
        <v>7664.3280000000013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1062298</v>
      </c>
      <c r="D999" s="58">
        <f>Bil!E34</f>
        <v>1095540</v>
      </c>
      <c r="E999" s="58">
        <v>0</v>
      </c>
      <c r="F999" s="58">
        <v>0</v>
      </c>
      <c r="G999" s="59">
        <f t="shared" si="32"/>
        <v>74827.693999999989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118941</v>
      </c>
      <c r="D1006" s="58">
        <f>Bil!E41</f>
        <v>123336</v>
      </c>
      <c r="E1006" s="58">
        <v>0</v>
      </c>
      <c r="F1006" s="58">
        <v>0</v>
      </c>
      <c r="G1006" s="59">
        <f t="shared" si="32"/>
        <v>10968.39</v>
      </c>
      <c r="H1006" s="59">
        <f t="shared" si="31"/>
        <v>0</v>
      </c>
      <c r="I1006" s="60"/>
    </row>
    <row r="1007" spans="1:9">
      <c r="A1007" s="57">
        <v>152</v>
      </c>
      <c r="B1007" s="58">
        <f>Bil!C42</f>
        <v>31</v>
      </c>
      <c r="C1007" s="58">
        <f>Bil!D42</f>
        <v>463481</v>
      </c>
      <c r="D1007" s="58">
        <f>Bil!E42</f>
        <v>467876</v>
      </c>
      <c r="E1007" s="58">
        <v>0</v>
      </c>
      <c r="F1007" s="58">
        <v>0</v>
      </c>
      <c r="G1007" s="59">
        <f t="shared" si="32"/>
        <v>43376.222999999998</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344540</v>
      </c>
      <c r="D1011" s="58">
        <f>Bil!E46</f>
        <v>344540</v>
      </c>
      <c r="E1011" s="58">
        <v>0</v>
      </c>
      <c r="F1011" s="58">
        <v>0</v>
      </c>
      <c r="G1011" s="59">
        <f t="shared" si="32"/>
        <v>36176.700000000004</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21989</v>
      </c>
      <c r="D1016" s="58">
        <f>Bil!E51</f>
        <v>21989</v>
      </c>
      <c r="E1016" s="58">
        <v>0</v>
      </c>
      <c r="F1016" s="58">
        <v>0</v>
      </c>
      <c r="G1016" s="59">
        <f t="shared" si="32"/>
        <v>2638.6800000000003</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21989</v>
      </c>
      <c r="D1018" s="58">
        <f>Bil!E53</f>
        <v>21989</v>
      </c>
      <c r="E1018" s="58">
        <v>0</v>
      </c>
      <c r="F1018" s="58">
        <v>0</v>
      </c>
      <c r="G1018" s="59">
        <f t="shared" si="32"/>
        <v>2770.614</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105521</v>
      </c>
      <c r="D1025" s="58">
        <f>Bil!E60</f>
        <v>101960</v>
      </c>
      <c r="E1025" s="58">
        <v>0</v>
      </c>
      <c r="F1025" s="58">
        <v>0</v>
      </c>
      <c r="G1025" s="59">
        <f t="shared" si="32"/>
        <v>15162.609</v>
      </c>
      <c r="H1025" s="59">
        <f t="shared" si="31"/>
        <v>0</v>
      </c>
      <c r="I1025" s="60"/>
    </row>
    <row r="1026" spans="1:9">
      <c r="A1026" s="57">
        <v>152</v>
      </c>
      <c r="B1026" s="58">
        <f>Bil!C61</f>
        <v>50</v>
      </c>
      <c r="C1026" s="58">
        <f>Bil!D61</f>
        <v>105521</v>
      </c>
      <c r="D1026" s="58">
        <f>Bil!E61</f>
        <v>101960</v>
      </c>
      <c r="E1026" s="58">
        <v>0</v>
      </c>
      <c r="F1026" s="58">
        <v>0</v>
      </c>
      <c r="G1026" s="59">
        <f t="shared" si="32"/>
        <v>15472.05</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588898</v>
      </c>
      <c r="D1039" s="58">
        <f>Bil!E74</f>
        <v>692539</v>
      </c>
      <c r="E1039" s="58">
        <v>0</v>
      </c>
      <c r="F1039" s="58">
        <v>0</v>
      </c>
      <c r="G1039" s="59">
        <f t="shared" si="32"/>
        <v>124360.48800000001</v>
      </c>
      <c r="H1039" s="59">
        <f t="shared" si="33"/>
        <v>0</v>
      </c>
      <c r="I1039" s="60"/>
    </row>
    <row r="1040" spans="1:9">
      <c r="A1040" s="57">
        <v>152</v>
      </c>
      <c r="B1040" s="58">
        <f>Bil!C75</f>
        <v>64</v>
      </c>
      <c r="C1040" s="58">
        <f>Bil!D75</f>
        <v>99475</v>
      </c>
      <c r="D1040" s="58">
        <f>Bil!E75</f>
        <v>213624</v>
      </c>
      <c r="E1040" s="58">
        <v>0</v>
      </c>
      <c r="F1040" s="58">
        <v>0</v>
      </c>
      <c r="G1040" s="59">
        <f t="shared" si="32"/>
        <v>33710.271999999997</v>
      </c>
      <c r="H1040" s="59">
        <f t="shared" si="33"/>
        <v>0</v>
      </c>
      <c r="I1040" s="60"/>
    </row>
    <row r="1041" spans="1:9">
      <c r="A1041" s="57">
        <v>152</v>
      </c>
      <c r="B1041" s="58">
        <f>Bil!C76</f>
        <v>65</v>
      </c>
      <c r="C1041" s="58">
        <f>Bil!D76</f>
        <v>99036</v>
      </c>
      <c r="D1041" s="58">
        <f>Bil!E76</f>
        <v>213449</v>
      </c>
      <c r="E1041" s="58">
        <v>0</v>
      </c>
      <c r="F1041" s="58">
        <v>0</v>
      </c>
      <c r="G1041" s="59">
        <f t="shared" ref="G1041:G1104" si="34">B1041/1000*C1041+B1041/500*D1041</f>
        <v>34185.710000000006</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99036</v>
      </c>
      <c r="D1043" s="58">
        <f>Bil!E78</f>
        <v>213449</v>
      </c>
      <c r="E1043" s="58">
        <v>0</v>
      </c>
      <c r="F1043" s="58">
        <v>0</v>
      </c>
      <c r="G1043" s="59">
        <f t="shared" si="34"/>
        <v>35237.578000000001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439</v>
      </c>
      <c r="D1047" s="58">
        <f>Bil!E82</f>
        <v>175</v>
      </c>
      <c r="E1047" s="58">
        <v>0</v>
      </c>
      <c r="F1047" s="58">
        <v>0</v>
      </c>
      <c r="G1047" s="59">
        <f t="shared" si="34"/>
        <v>56.018999999999991</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10769</v>
      </c>
      <c r="D1049" s="58">
        <f>Bil!E84</f>
        <v>9290</v>
      </c>
      <c r="E1049" s="58">
        <v>0</v>
      </c>
      <c r="F1049" s="58">
        <v>0</v>
      </c>
      <c r="G1049" s="59">
        <f t="shared" si="34"/>
        <v>2142.4769999999999</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1000</v>
      </c>
      <c r="D1054" s="58">
        <f>Bil!E89</f>
        <v>0</v>
      </c>
      <c r="E1054" s="58">
        <v>0</v>
      </c>
      <c r="F1054" s="58">
        <v>0</v>
      </c>
      <c r="G1054" s="59">
        <f t="shared" si="34"/>
        <v>78</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9769</v>
      </c>
      <c r="D1056" s="58">
        <f>Bil!E91</f>
        <v>9290</v>
      </c>
      <c r="E1056" s="58">
        <v>0</v>
      </c>
      <c r="F1056" s="58">
        <v>0</v>
      </c>
      <c r="G1056" s="59">
        <f t="shared" si="34"/>
        <v>2267.92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0</v>
      </c>
      <c r="D1116" s="58">
        <f>Bil!E151</f>
        <v>0</v>
      </c>
      <c r="E1116" s="58">
        <v>0</v>
      </c>
      <c r="F1116" s="58">
        <v>0</v>
      </c>
      <c r="G1116" s="59">
        <f t="shared" si="36"/>
        <v>0</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478654</v>
      </c>
      <c r="D1134" s="58">
        <f>Bil!E169</f>
        <v>469625</v>
      </c>
      <c r="E1134" s="58">
        <v>0</v>
      </c>
      <c r="F1134" s="58">
        <v>0</v>
      </c>
      <c r="G1134" s="59">
        <f t="shared" si="36"/>
        <v>224028.83199999999</v>
      </c>
      <c r="H1134" s="59">
        <f t="shared" si="35"/>
        <v>0</v>
      </c>
      <c r="I1134" s="60"/>
    </row>
    <row r="1135" spans="1:9">
      <c r="A1135" s="57">
        <v>152</v>
      </c>
      <c r="B1135" s="58">
        <f>Bil!C170</f>
        <v>159</v>
      </c>
      <c r="C1135" s="58">
        <f>Bil!D170</f>
        <v>1000</v>
      </c>
      <c r="D1135" s="58">
        <f>Bil!E170</f>
        <v>1000</v>
      </c>
      <c r="E1135" s="58">
        <v>0</v>
      </c>
      <c r="F1135" s="58">
        <v>0</v>
      </c>
      <c r="G1135" s="59">
        <f t="shared" si="36"/>
        <v>477</v>
      </c>
      <c r="H1135" s="59">
        <f t="shared" si="35"/>
        <v>0</v>
      </c>
      <c r="I1135" s="60"/>
    </row>
    <row r="1136" spans="1:9">
      <c r="A1136" s="57">
        <v>152</v>
      </c>
      <c r="B1136" s="58">
        <f>Bil!C171</f>
        <v>160</v>
      </c>
      <c r="C1136" s="58">
        <f>Bil!D171</f>
        <v>2999</v>
      </c>
      <c r="D1136" s="58">
        <f>Bil!E171</f>
        <v>0</v>
      </c>
      <c r="E1136" s="58">
        <v>0</v>
      </c>
      <c r="F1136" s="58">
        <v>0</v>
      </c>
      <c r="G1136" s="59">
        <f t="shared" si="36"/>
        <v>479.84000000000003</v>
      </c>
      <c r="H1136" s="59">
        <f t="shared" si="35"/>
        <v>0</v>
      </c>
      <c r="I1136" s="60"/>
    </row>
    <row r="1137" spans="1:9">
      <c r="A1137" s="57">
        <v>152</v>
      </c>
      <c r="B1137" s="58">
        <f>Bil!C172</f>
        <v>161</v>
      </c>
      <c r="C1137" s="58">
        <f>Bil!D172</f>
        <v>474655</v>
      </c>
      <c r="D1137" s="58">
        <f>Bil!E172</f>
        <v>468625</v>
      </c>
      <c r="E1137" s="58">
        <v>0</v>
      </c>
      <c r="F1137" s="58">
        <v>0</v>
      </c>
      <c r="G1137" s="59">
        <f t="shared" si="36"/>
        <v>227316.70500000002</v>
      </c>
      <c r="H1137" s="59">
        <f t="shared" si="35"/>
        <v>0</v>
      </c>
      <c r="I1137" s="60"/>
    </row>
    <row r="1138" spans="1:9">
      <c r="A1138" s="57">
        <v>152</v>
      </c>
      <c r="B1138" s="58">
        <f>Bil!C173</f>
        <v>162</v>
      </c>
      <c r="C1138" s="58">
        <f>Bil!D173</f>
        <v>12955723</v>
      </c>
      <c r="D1138" s="58">
        <f>Bil!E173</f>
        <v>13079607</v>
      </c>
      <c r="E1138" s="58">
        <v>0</v>
      </c>
      <c r="F1138" s="58">
        <v>0</v>
      </c>
      <c r="G1138" s="59">
        <f t="shared" si="36"/>
        <v>6336619.7940000007</v>
      </c>
      <c r="H1138" s="59">
        <f t="shared" si="35"/>
        <v>0</v>
      </c>
      <c r="I1138" s="60"/>
    </row>
    <row r="1139" spans="1:9">
      <c r="A1139" s="57">
        <v>152</v>
      </c>
      <c r="B1139" s="58">
        <f>Bil!C174</f>
        <v>163</v>
      </c>
      <c r="C1139" s="58">
        <f>Bil!D174</f>
        <v>547396</v>
      </c>
      <c r="D1139" s="58">
        <f>Bil!E174</f>
        <v>599425</v>
      </c>
      <c r="E1139" s="58">
        <v>0</v>
      </c>
      <c r="F1139" s="58">
        <v>0</v>
      </c>
      <c r="G1139" s="59">
        <f t="shared" si="36"/>
        <v>284638.098</v>
      </c>
      <c r="H1139" s="59">
        <f t="shared" si="35"/>
        <v>0</v>
      </c>
      <c r="I1139" s="60"/>
    </row>
    <row r="1140" spans="1:9">
      <c r="A1140" s="57">
        <v>152</v>
      </c>
      <c r="B1140" s="58">
        <f>Bil!C175</f>
        <v>164</v>
      </c>
      <c r="C1140" s="58">
        <f>Bil!D175</f>
        <v>547396</v>
      </c>
      <c r="D1140" s="58">
        <f>Bil!E175</f>
        <v>584425</v>
      </c>
      <c r="E1140" s="58">
        <v>0</v>
      </c>
      <c r="F1140" s="58">
        <v>0</v>
      </c>
      <c r="G1140" s="59">
        <f t="shared" si="36"/>
        <v>281464.34399999998</v>
      </c>
      <c r="H1140" s="59">
        <f t="shared" si="35"/>
        <v>0</v>
      </c>
      <c r="I1140" s="60"/>
    </row>
    <row r="1141" spans="1:9">
      <c r="A1141" s="57">
        <v>152</v>
      </c>
      <c r="B1141" s="58">
        <f>Bil!C176</f>
        <v>165</v>
      </c>
      <c r="C1141" s="58">
        <f>Bil!D176</f>
        <v>468763</v>
      </c>
      <c r="D1141" s="58">
        <f>Bil!E176</f>
        <v>474754</v>
      </c>
      <c r="E1141" s="58">
        <v>0</v>
      </c>
      <c r="F1141" s="58">
        <v>0</v>
      </c>
      <c r="G1141" s="59">
        <f t="shared" si="36"/>
        <v>234014.71500000003</v>
      </c>
      <c r="H1141" s="59">
        <f t="shared" si="35"/>
        <v>0</v>
      </c>
      <c r="I1141" s="60"/>
    </row>
    <row r="1142" spans="1:9">
      <c r="A1142" s="57">
        <v>152</v>
      </c>
      <c r="B1142" s="58">
        <f>Bil!C177</f>
        <v>166</v>
      </c>
      <c r="C1142" s="58">
        <f>Bil!D177</f>
        <v>76877</v>
      </c>
      <c r="D1142" s="58">
        <f>Bil!E177</f>
        <v>107665</v>
      </c>
      <c r="E1142" s="58">
        <v>0</v>
      </c>
      <c r="F1142" s="58">
        <v>0</v>
      </c>
      <c r="G1142" s="59">
        <f t="shared" si="36"/>
        <v>48506.362000000001</v>
      </c>
      <c r="H1142" s="59">
        <f t="shared" si="35"/>
        <v>0</v>
      </c>
      <c r="I1142" s="60"/>
    </row>
    <row r="1143" spans="1:9">
      <c r="A1143" s="57">
        <v>152</v>
      </c>
      <c r="B1143" s="58">
        <f>Bil!C178</f>
        <v>167</v>
      </c>
      <c r="C1143" s="58">
        <f>Bil!D178</f>
        <v>1756</v>
      </c>
      <c r="D1143" s="58">
        <f>Bil!E178</f>
        <v>1756</v>
      </c>
      <c r="E1143" s="58">
        <v>0</v>
      </c>
      <c r="F1143" s="58">
        <v>0</v>
      </c>
      <c r="G1143" s="59">
        <f t="shared" si="36"/>
        <v>879.75600000000009</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1756</v>
      </c>
      <c r="D1146" s="58">
        <f>Bil!E181</f>
        <v>1756</v>
      </c>
      <c r="E1146" s="58">
        <v>0</v>
      </c>
      <c r="F1146" s="58">
        <v>0</v>
      </c>
      <c r="G1146" s="59">
        <f t="shared" si="36"/>
        <v>895.56000000000017</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250</v>
      </c>
      <c r="E1150" s="58">
        <v>0</v>
      </c>
      <c r="F1150" s="58">
        <v>0</v>
      </c>
      <c r="G1150" s="59">
        <f t="shared" si="36"/>
        <v>87</v>
      </c>
      <c r="H1150" s="59">
        <f t="shared" si="35"/>
        <v>0</v>
      </c>
      <c r="I1150" s="60"/>
    </row>
    <row r="1151" spans="1:9">
      <c r="A1151" s="57">
        <v>152</v>
      </c>
      <c r="B1151" s="58">
        <f>Bil!C186</f>
        <v>175</v>
      </c>
      <c r="C1151" s="58">
        <f>Bil!D186</f>
        <v>0</v>
      </c>
      <c r="D1151" s="58">
        <f>Bil!E186</f>
        <v>15000</v>
      </c>
      <c r="E1151" s="58">
        <v>0</v>
      </c>
      <c r="F1151" s="58">
        <v>0</v>
      </c>
      <c r="G1151" s="59">
        <f t="shared" si="36"/>
        <v>5250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12408327</v>
      </c>
      <c r="D1199" s="58">
        <f>Bil!E234</f>
        <v>12480182</v>
      </c>
      <c r="E1199" s="58">
        <v>0</v>
      </c>
      <c r="F1199" s="58">
        <v>0</v>
      </c>
      <c r="G1199" s="59">
        <f t="shared" si="38"/>
        <v>8333218.0930000003</v>
      </c>
      <c r="H1199" s="59">
        <f t="shared" si="37"/>
        <v>0</v>
      </c>
      <c r="I1199" s="60"/>
    </row>
    <row r="1200" spans="1:9">
      <c r="A1200" s="57">
        <v>152</v>
      </c>
      <c r="B1200" s="58">
        <f>Bil!C235</f>
        <v>224</v>
      </c>
      <c r="C1200" s="58">
        <f>Bil!D235</f>
        <v>12399339</v>
      </c>
      <c r="D1200" s="58">
        <f>Bil!E235</f>
        <v>12419584</v>
      </c>
      <c r="E1200" s="58">
        <v>0</v>
      </c>
      <c r="F1200" s="58">
        <v>0</v>
      </c>
      <c r="G1200" s="59">
        <f t="shared" si="38"/>
        <v>8341425.568</v>
      </c>
      <c r="H1200" s="59">
        <f t="shared" si="37"/>
        <v>0</v>
      </c>
      <c r="I1200" s="60"/>
    </row>
    <row r="1201" spans="1:9">
      <c r="A1201" s="57">
        <v>152</v>
      </c>
      <c r="B1201" s="58">
        <f>Bil!C236</f>
        <v>225</v>
      </c>
      <c r="C1201" s="58">
        <f>Bil!D236</f>
        <v>12399339</v>
      </c>
      <c r="D1201" s="58">
        <f>Bil!E236</f>
        <v>12419584</v>
      </c>
      <c r="E1201" s="58">
        <v>0</v>
      </c>
      <c r="F1201" s="58">
        <v>0</v>
      </c>
      <c r="G1201" s="59">
        <f t="shared" si="38"/>
        <v>8378664.0749999993</v>
      </c>
      <c r="H1201" s="59">
        <f t="shared" si="37"/>
        <v>0</v>
      </c>
      <c r="I1201" s="60"/>
    </row>
    <row r="1202" spans="1:9">
      <c r="A1202" s="57">
        <v>152</v>
      </c>
      <c r="B1202" s="58">
        <f>Bil!C237</f>
        <v>226</v>
      </c>
      <c r="C1202" s="58">
        <f>Bil!D237</f>
        <v>12399339</v>
      </c>
      <c r="D1202" s="58">
        <f>Bil!E237</f>
        <v>12419584</v>
      </c>
      <c r="E1202" s="58">
        <v>0</v>
      </c>
      <c r="F1202" s="58">
        <v>0</v>
      </c>
      <c r="G1202" s="59">
        <f t="shared" si="38"/>
        <v>8415902.5820000004</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838738</v>
      </c>
      <c r="D1208" s="58">
        <f>Bil!E243</f>
        <v>1073341</v>
      </c>
      <c r="E1208" s="58">
        <v>0</v>
      </c>
      <c r="F1208" s="58">
        <v>0</v>
      </c>
      <c r="G1208" s="59">
        <f t="shared" si="38"/>
        <v>692617.44000000006</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838738</v>
      </c>
      <c r="D1210" s="58">
        <f>Bil!E245</f>
        <v>1073341</v>
      </c>
      <c r="E1210" s="58">
        <v>0</v>
      </c>
      <c r="F1210" s="58">
        <v>0</v>
      </c>
      <c r="G1210" s="59">
        <f t="shared" si="38"/>
        <v>698588.28</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829750</v>
      </c>
      <c r="D1212" s="58">
        <f>Bil!E247</f>
        <v>1012743</v>
      </c>
      <c r="E1212" s="58">
        <v>0</v>
      </c>
      <c r="F1212" s="58">
        <v>0</v>
      </c>
      <c r="G1212" s="59">
        <f t="shared" si="38"/>
        <v>673835.696</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829750</v>
      </c>
      <c r="D1215" s="58">
        <f>Bil!E250</f>
        <v>1012743</v>
      </c>
      <c r="E1215" s="58">
        <v>0</v>
      </c>
      <c r="F1215" s="58">
        <v>0</v>
      </c>
      <c r="G1215" s="59">
        <f t="shared" si="38"/>
        <v>682401.40399999998</v>
      </c>
      <c r="H1215" s="59">
        <f t="shared" si="37"/>
        <v>0</v>
      </c>
      <c r="I1215" s="60"/>
    </row>
    <row r="1216" spans="1:9">
      <c r="A1216" s="57">
        <v>152</v>
      </c>
      <c r="B1216" s="58">
        <f>Bil!C251</f>
        <v>240</v>
      </c>
      <c r="C1216" s="58">
        <f>Bil!D251</f>
        <v>0</v>
      </c>
      <c r="D1216" s="58">
        <f>Bil!E251</f>
        <v>0</v>
      </c>
      <c r="E1216" s="58">
        <v>0</v>
      </c>
      <c r="F1216" s="58">
        <v>0</v>
      </c>
      <c r="G1216" s="59">
        <f t="shared" si="38"/>
        <v>0</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547396</v>
      </c>
      <c r="D1251" s="58">
        <f>Bil!E287</f>
        <v>584425</v>
      </c>
      <c r="E1251" s="58">
        <v>0</v>
      </c>
      <c r="F1251" s="58">
        <v>0</v>
      </c>
      <c r="G1251" s="59">
        <f t="shared" si="40"/>
        <v>471967.65</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15000</v>
      </c>
      <c r="E1253" s="58">
        <v>0</v>
      </c>
      <c r="F1253" s="58">
        <v>0</v>
      </c>
      <c r="G1253" s="59">
        <f t="shared" si="40"/>
        <v>8310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6614529</v>
      </c>
      <c r="D1396" s="58">
        <f>RasF!E121</f>
        <v>7146945</v>
      </c>
      <c r="E1396" s="58">
        <v>0</v>
      </c>
      <c r="F1396" s="58">
        <v>0</v>
      </c>
      <c r="G1396" s="59">
        <f t="shared" si="44"/>
        <v>2299926.09</v>
      </c>
      <c r="H1396" s="59">
        <f t="shared" si="43"/>
        <v>0</v>
      </c>
      <c r="I1396" s="60"/>
    </row>
    <row r="1397" spans="1:9">
      <c r="A1397" s="57">
        <v>154</v>
      </c>
      <c r="B1397" s="58">
        <f>RasF!C122</f>
        <v>111</v>
      </c>
      <c r="C1397" s="58">
        <f>RasF!D122</f>
        <v>6405142</v>
      </c>
      <c r="D1397" s="58">
        <f>RasF!E122</f>
        <v>6916477</v>
      </c>
      <c r="E1397" s="58">
        <v>0</v>
      </c>
      <c r="F1397" s="58">
        <v>0</v>
      </c>
      <c r="G1397" s="59">
        <f t="shared" si="44"/>
        <v>2246428.656</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6405142</v>
      </c>
      <c r="D1399" s="58">
        <f>RasF!E124</f>
        <v>6916477</v>
      </c>
      <c r="E1399" s="58">
        <v>0</v>
      </c>
      <c r="F1399" s="58">
        <v>0</v>
      </c>
      <c r="G1399" s="59">
        <f t="shared" si="44"/>
        <v>2286904.8480000002</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209387</v>
      </c>
      <c r="D1408" s="58">
        <f>RasF!E133</f>
        <v>230468</v>
      </c>
      <c r="E1408" s="58">
        <v>0</v>
      </c>
      <c r="F1408" s="58">
        <v>0</v>
      </c>
      <c r="G1408" s="59">
        <f t="shared" si="44"/>
        <v>81779.405999999988</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6614529</v>
      </c>
      <c r="D1423" s="67">
        <f>RasF!E148</f>
        <v>7146945</v>
      </c>
      <c r="E1423" s="67">
        <v>0</v>
      </c>
      <c r="F1423" s="67">
        <v>0</v>
      </c>
      <c r="G1423" s="68">
        <f t="shared" si="44"/>
        <v>2864453.4030000004</v>
      </c>
      <c r="H1423" s="68">
        <f t="shared" si="45"/>
        <v>0</v>
      </c>
      <c r="I1423" s="69"/>
    </row>
    <row r="1424" spans="1:9">
      <c r="A1424" s="62">
        <v>156</v>
      </c>
      <c r="B1424" s="63">
        <f>PVRIO!C12</f>
        <v>1</v>
      </c>
      <c r="C1424" s="70">
        <f>PVRIO!D12</f>
        <v>134394</v>
      </c>
      <c r="D1424" s="70">
        <f>PVRIO!E12</f>
        <v>0</v>
      </c>
      <c r="E1424" s="70">
        <v>0</v>
      </c>
      <c r="F1424" s="70">
        <v>0</v>
      </c>
      <c r="G1424" s="64">
        <f t="shared" si="44"/>
        <v>134.39400000000001</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134394</v>
      </c>
      <c r="D1441" s="61">
        <f>PVRIO!E29</f>
        <v>0</v>
      </c>
      <c r="E1441" s="61">
        <v>0</v>
      </c>
      <c r="F1441" s="61">
        <v>0</v>
      </c>
      <c r="G1441" s="59">
        <f t="shared" si="46"/>
        <v>2419.0919999999996</v>
      </c>
      <c r="H1441" s="59">
        <f t="shared" si="45"/>
        <v>0</v>
      </c>
      <c r="I1441" s="60">
        <v>0</v>
      </c>
    </row>
    <row r="1442" spans="1:9">
      <c r="A1442" s="57">
        <v>156</v>
      </c>
      <c r="B1442" s="58">
        <f>PVRIO!C30</f>
        <v>19</v>
      </c>
      <c r="C1442" s="61">
        <f>PVRIO!D30</f>
        <v>20245</v>
      </c>
      <c r="D1442" s="61">
        <f>PVRIO!E30</f>
        <v>0</v>
      </c>
      <c r="E1442" s="61">
        <v>0</v>
      </c>
      <c r="F1442" s="61">
        <v>0</v>
      </c>
      <c r="G1442" s="59">
        <f t="shared" si="46"/>
        <v>384.65499999999997</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20245</v>
      </c>
      <c r="D1444" s="61">
        <f>PVRIO!E32</f>
        <v>0</v>
      </c>
      <c r="E1444" s="61">
        <v>0</v>
      </c>
      <c r="F1444" s="61">
        <v>0</v>
      </c>
      <c r="G1444" s="59">
        <f t="shared" si="46"/>
        <v>425.14500000000004</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114149</v>
      </c>
      <c r="D1449" s="61">
        <f>PVRIO!E37</f>
        <v>0</v>
      </c>
      <c r="E1449" s="61">
        <v>0</v>
      </c>
      <c r="F1449" s="61">
        <v>0</v>
      </c>
      <c r="G1449" s="59">
        <f t="shared" si="46"/>
        <v>2967.8739999999998</v>
      </c>
      <c r="H1449" s="59">
        <f t="shared" si="45"/>
        <v>0</v>
      </c>
      <c r="I1449" s="60">
        <v>0</v>
      </c>
    </row>
    <row r="1450" spans="1:9">
      <c r="A1450" s="57">
        <v>156</v>
      </c>
      <c r="B1450" s="58">
        <f>PVRIO!C38</f>
        <v>27</v>
      </c>
      <c r="C1450" s="61">
        <f>PVRIO!D38</f>
        <v>114149</v>
      </c>
      <c r="D1450" s="61">
        <f>PVRIO!E38</f>
        <v>0</v>
      </c>
      <c r="E1450" s="61">
        <v>0</v>
      </c>
      <c r="F1450" s="61">
        <v>0</v>
      </c>
      <c r="G1450" s="59">
        <f t="shared" si="46"/>
        <v>3082.0230000000001</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547396</v>
      </c>
      <c r="D1468" s="70"/>
      <c r="E1468" s="70">
        <v>0</v>
      </c>
      <c r="F1468" s="70">
        <v>0</v>
      </c>
      <c r="G1468" s="64">
        <f t="shared" ref="G1468:G1499" si="51">B1468/1000*C1468</f>
        <v>547.39599999999996</v>
      </c>
      <c r="H1468" s="64">
        <f t="shared" ref="H1468:H1499" si="52">ABS(C1468-ROUND(C1468,0))</f>
        <v>0</v>
      </c>
      <c r="I1468" s="65"/>
    </row>
    <row r="1469" spans="1:9">
      <c r="A1469" s="73">
        <v>159</v>
      </c>
      <c r="B1469" s="61">
        <f>Obv!C13</f>
        <v>2</v>
      </c>
      <c r="C1469" s="61">
        <f>Obv!D13</f>
        <v>6624962</v>
      </c>
      <c r="D1469" s="61">
        <v>0</v>
      </c>
      <c r="E1469" s="61">
        <v>0</v>
      </c>
      <c r="F1469" s="61">
        <v>0</v>
      </c>
      <c r="G1469" s="59">
        <f t="shared" si="51"/>
        <v>13249.924000000001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6526502</v>
      </c>
      <c r="D1471" s="61">
        <v>0</v>
      </c>
      <c r="E1471" s="61">
        <v>0</v>
      </c>
      <c r="F1471" s="61">
        <v>0</v>
      </c>
      <c r="G1471" s="59">
        <f t="shared" si="51"/>
        <v>26106.008000000002</v>
      </c>
      <c r="H1471" s="59">
        <f t="shared" si="52"/>
        <v>0</v>
      </c>
      <c r="I1471" s="60"/>
    </row>
    <row r="1472" spans="1:9">
      <c r="A1472" s="73">
        <v>159</v>
      </c>
      <c r="B1472" s="61">
        <f>Obv!C16</f>
        <v>5</v>
      </c>
      <c r="C1472" s="61">
        <f>Obv!D16</f>
        <v>5771456</v>
      </c>
      <c r="D1472" s="61">
        <v>0</v>
      </c>
      <c r="E1472" s="61">
        <v>0</v>
      </c>
      <c r="F1472" s="61">
        <v>0</v>
      </c>
      <c r="G1472" s="59">
        <f t="shared" si="51"/>
        <v>28857.279999999999</v>
      </c>
      <c r="H1472" s="59">
        <f t="shared" si="52"/>
        <v>0</v>
      </c>
      <c r="I1472" s="60"/>
    </row>
    <row r="1473" spans="1:9">
      <c r="A1473" s="73">
        <v>159</v>
      </c>
      <c r="B1473" s="61">
        <f>Obv!C17</f>
        <v>6</v>
      </c>
      <c r="C1473" s="61">
        <f>Obv!D17</f>
        <v>752087</v>
      </c>
      <c r="D1473" s="61">
        <v>0</v>
      </c>
      <c r="E1473" s="61">
        <v>0</v>
      </c>
      <c r="F1473" s="61">
        <v>0</v>
      </c>
      <c r="G1473" s="59">
        <f t="shared" si="51"/>
        <v>4512.5219999999999</v>
      </c>
      <c r="H1473" s="59">
        <f t="shared" si="52"/>
        <v>0</v>
      </c>
      <c r="I1473" s="60"/>
    </row>
    <row r="1474" spans="1:9">
      <c r="A1474" s="73">
        <v>159</v>
      </c>
      <c r="B1474" s="61">
        <f>Obv!C18</f>
        <v>7</v>
      </c>
      <c r="C1474" s="61">
        <f>Obv!D18</f>
        <v>0</v>
      </c>
      <c r="D1474" s="61">
        <v>0</v>
      </c>
      <c r="E1474" s="61">
        <v>0</v>
      </c>
      <c r="F1474" s="61">
        <v>0</v>
      </c>
      <c r="G1474" s="59">
        <f t="shared" si="51"/>
        <v>0</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2959</v>
      </c>
      <c r="D1478" s="61">
        <v>0</v>
      </c>
      <c r="E1478" s="61">
        <v>0</v>
      </c>
      <c r="F1478" s="61">
        <v>0</v>
      </c>
      <c r="G1478" s="59">
        <f t="shared" si="51"/>
        <v>32.548999999999999</v>
      </c>
      <c r="H1478" s="59">
        <f t="shared" si="52"/>
        <v>0</v>
      </c>
      <c r="I1478" s="60"/>
    </row>
    <row r="1479" spans="1:9">
      <c r="A1479" s="73">
        <v>159</v>
      </c>
      <c r="B1479" s="61">
        <f>Obv!C23</f>
        <v>12</v>
      </c>
      <c r="C1479" s="61">
        <f>Obv!D23</f>
        <v>98460</v>
      </c>
      <c r="D1479" s="61">
        <v>0</v>
      </c>
      <c r="E1479" s="61">
        <v>0</v>
      </c>
      <c r="F1479" s="61">
        <v>0</v>
      </c>
      <c r="G1479" s="59">
        <f t="shared" si="51"/>
        <v>1181.52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6572933</v>
      </c>
      <c r="D1486" s="61">
        <v>0</v>
      </c>
      <c r="E1486" s="61">
        <v>0</v>
      </c>
      <c r="F1486" s="61">
        <v>0</v>
      </c>
      <c r="G1486" s="59">
        <f t="shared" si="51"/>
        <v>124885.727</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6489473</v>
      </c>
      <c r="D1488" s="61">
        <v>0</v>
      </c>
      <c r="E1488" s="61">
        <v>0</v>
      </c>
      <c r="F1488" s="61">
        <v>0</v>
      </c>
      <c r="G1488" s="59">
        <f t="shared" si="51"/>
        <v>136278.93300000002</v>
      </c>
      <c r="H1488" s="59">
        <f t="shared" si="52"/>
        <v>0</v>
      </c>
      <c r="I1488" s="60"/>
    </row>
    <row r="1489" spans="1:9">
      <c r="A1489" s="73">
        <v>159</v>
      </c>
      <c r="B1489" s="61">
        <f>Obv!C33</f>
        <v>22</v>
      </c>
      <c r="C1489" s="61">
        <f>Obv!D33</f>
        <v>5765464</v>
      </c>
      <c r="D1489" s="61">
        <v>0</v>
      </c>
      <c r="E1489" s="61">
        <v>0</v>
      </c>
      <c r="F1489" s="61">
        <v>0</v>
      </c>
      <c r="G1489" s="59">
        <f t="shared" si="51"/>
        <v>126840.208</v>
      </c>
      <c r="H1489" s="59">
        <f t="shared" si="52"/>
        <v>0</v>
      </c>
      <c r="I1489" s="60"/>
    </row>
    <row r="1490" spans="1:9">
      <c r="A1490" s="73">
        <v>159</v>
      </c>
      <c r="B1490" s="61">
        <f>Obv!C34</f>
        <v>23</v>
      </c>
      <c r="C1490" s="61">
        <f>Obv!D34</f>
        <v>721300</v>
      </c>
      <c r="D1490" s="61">
        <v>0</v>
      </c>
      <c r="E1490" s="61">
        <v>0</v>
      </c>
      <c r="F1490" s="61">
        <v>0</v>
      </c>
      <c r="G1490" s="59">
        <f t="shared" si="51"/>
        <v>16589.900000000001</v>
      </c>
      <c r="H1490" s="59">
        <f t="shared" si="52"/>
        <v>0</v>
      </c>
      <c r="I1490" s="60"/>
    </row>
    <row r="1491" spans="1:9">
      <c r="A1491" s="73">
        <v>159</v>
      </c>
      <c r="B1491" s="61">
        <f>Obv!C35</f>
        <v>24</v>
      </c>
      <c r="C1491" s="61">
        <f>Obv!D35</f>
        <v>0</v>
      </c>
      <c r="D1491" s="61">
        <v>0</v>
      </c>
      <c r="E1491" s="61">
        <v>0</v>
      </c>
      <c r="F1491" s="61">
        <v>0</v>
      </c>
      <c r="G1491" s="59">
        <f t="shared" si="51"/>
        <v>0</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2709</v>
      </c>
      <c r="D1495" s="61">
        <v>0</v>
      </c>
      <c r="E1495" s="61">
        <v>0</v>
      </c>
      <c r="F1495" s="61">
        <v>0</v>
      </c>
      <c r="G1495" s="59">
        <f t="shared" si="51"/>
        <v>75.852000000000004</v>
      </c>
      <c r="H1495" s="59">
        <f t="shared" si="52"/>
        <v>0</v>
      </c>
      <c r="I1495" s="60"/>
    </row>
    <row r="1496" spans="1:9">
      <c r="A1496" s="73">
        <v>159</v>
      </c>
      <c r="B1496" s="61">
        <f>Obv!C40</f>
        <v>29</v>
      </c>
      <c r="C1496" s="61">
        <f>Obv!D40</f>
        <v>83460</v>
      </c>
      <c r="D1496" s="61">
        <v>0</v>
      </c>
      <c r="E1496" s="61">
        <v>0</v>
      </c>
      <c r="F1496" s="61">
        <v>0</v>
      </c>
      <c r="G1496" s="59">
        <f t="shared" si="51"/>
        <v>2420.34</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599425</v>
      </c>
      <c r="D1503" s="61">
        <v>0</v>
      </c>
      <c r="E1503" s="61">
        <v>0</v>
      </c>
      <c r="F1503" s="61">
        <v>0</v>
      </c>
      <c r="G1503" s="59">
        <f t="shared" si="53"/>
        <v>21579.3</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599425</v>
      </c>
      <c r="D1557" s="61">
        <v>0</v>
      </c>
      <c r="E1557" s="61">
        <v>0</v>
      </c>
      <c r="F1557" s="61">
        <v>0</v>
      </c>
      <c r="G1557" s="59">
        <f t="shared" si="55"/>
        <v>53948.25</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584425</v>
      </c>
      <c r="D1559" s="61">
        <v>0</v>
      </c>
      <c r="E1559" s="61">
        <v>0</v>
      </c>
      <c r="F1559" s="61">
        <v>0</v>
      </c>
      <c r="G1559" s="59">
        <f t="shared" si="55"/>
        <v>53767.1</v>
      </c>
      <c r="H1559" s="59">
        <f t="shared" si="56"/>
        <v>0</v>
      </c>
      <c r="I1559" s="60"/>
    </row>
    <row r="1560" spans="1:9">
      <c r="A1560" s="73">
        <v>159</v>
      </c>
      <c r="B1560" s="61">
        <f>Obv!C104</f>
        <v>93</v>
      </c>
      <c r="C1560" s="61">
        <f>Obv!D104</f>
        <v>15000</v>
      </c>
      <c r="D1560" s="61">
        <v>0</v>
      </c>
      <c r="E1560" s="61">
        <v>0</v>
      </c>
      <c r="F1560" s="61">
        <v>0</v>
      </c>
      <c r="G1560" s="59">
        <f t="shared" si="55"/>
        <v>1395</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5"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16</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50000000000003"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23114</v>
      </c>
      <c r="C6" s="12"/>
      <c r="D6" s="360" t="s">
        <v>3128</v>
      </c>
      <c r="E6" s="361"/>
      <c r="F6" s="15" t="s">
        <v>237</v>
      </c>
      <c r="G6" s="12"/>
      <c r="H6" s="12"/>
      <c r="I6" s="12"/>
      <c r="J6" s="368">
        <f>SUM(Skriveni!G2:G1561)</f>
        <v>140113877.37500006</v>
      </c>
      <c r="K6" s="368"/>
    </row>
    <row r="7" spans="1:11" ht="3" customHeight="1">
      <c r="A7" s="12"/>
      <c r="B7" s="12"/>
      <c r="C7" s="12"/>
      <c r="D7" s="12"/>
      <c r="E7" s="12"/>
      <c r="F7" s="12"/>
      <c r="G7" s="12"/>
      <c r="H7" s="12"/>
      <c r="I7" s="12"/>
      <c r="J7" s="12"/>
      <c r="K7" s="12"/>
    </row>
    <row r="8" spans="1:11" ht="15" customHeight="1">
      <c r="A8" s="22" t="s">
        <v>3125</v>
      </c>
      <c r="B8" s="27">
        <v>3007855</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32236</v>
      </c>
      <c r="C12" s="357" t="s">
        <v>2339</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4294</v>
      </c>
      <c r="C14" s="386"/>
      <c r="D14" s="386"/>
      <c r="E14" s="386"/>
      <c r="F14" s="386"/>
      <c r="G14" s="387"/>
      <c r="H14" s="12"/>
      <c r="I14" s="12"/>
      <c r="J14" s="22" t="s">
        <v>3764</v>
      </c>
      <c r="K14" s="45">
        <v>94751573218</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154</v>
      </c>
      <c r="C22" s="351" t="str">
        <f>IF(B22&gt;0, "Županija: " &amp; LOOKUP(H2,A83:A103,B83:B103) &amp; ", grad/općina: " &amp; LOOKUP(B22,A107:A663,B107:B663),"Šifra grada/općine nije upisana")</f>
        <v>Županija: VUKOVARSKO-SRIJEMSKA, grad/općina: ILOK</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c r="A30" s="374"/>
      <c r="B30" s="32"/>
      <c r="C30" s="33"/>
      <c r="D30" s="34"/>
      <c r="E30" s="35"/>
      <c r="F30" s="12"/>
      <c r="G30" s="12"/>
      <c r="H30" s="12"/>
      <c r="I30" s="12"/>
      <c r="J30" s="12"/>
      <c r="K30" s="12"/>
    </row>
    <row r="31" spans="1:11" ht="15" customHeight="1">
      <c r="A31" s="374"/>
      <c r="B31" s="183" t="s">
        <v>4300</v>
      </c>
      <c r="C31" s="388" t="s">
        <v>1591</v>
      </c>
      <c r="D31" s="389"/>
      <c r="E31" s="82" t="str">
        <f>IF(Kont!E292&gt;0,Kont!E292,"Nema")</f>
        <v>Nema</v>
      </c>
      <c r="F31" s="12"/>
      <c r="G31" s="13" t="s">
        <v>1449</v>
      </c>
      <c r="H31" s="380" t="s">
        <v>4298</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5" customHeight="1">
      <c r="A39" s="370" t="s">
        <v>3714</v>
      </c>
      <c r="B39" s="402" t="str">
        <f>PRRAS!B12</f>
        <v xml:space="preserve">PRIHODI POSLOVANJA (AOP 002+039+045+074+105+123+130+136) </v>
      </c>
      <c r="C39" s="402"/>
      <c r="D39" s="402"/>
      <c r="E39" s="402"/>
      <c r="F39" s="402"/>
      <c r="G39" s="402"/>
      <c r="H39" s="402"/>
      <c r="I39" s="112">
        <f>PRRAS!C12</f>
        <v>1</v>
      </c>
      <c r="J39" s="113">
        <f>PRRAS!D12</f>
        <v>6551375</v>
      </c>
      <c r="K39" s="114">
        <f>PRRAS!E12</f>
        <v>7198555</v>
      </c>
    </row>
    <row r="40" spans="1:11" ht="12.95" customHeight="1">
      <c r="A40" s="371"/>
      <c r="B40" s="376" t="str">
        <f>PRRAS!B159</f>
        <v xml:space="preserve">RASHODI POSLOVANJA (AOP 149+160+193+212+221+246+257) </v>
      </c>
      <c r="C40" s="401"/>
      <c r="D40" s="401"/>
      <c r="E40" s="401"/>
      <c r="F40" s="401"/>
      <c r="G40" s="401"/>
      <c r="H40" s="401"/>
      <c r="I40" s="115">
        <f>PRRAS!C159</f>
        <v>148</v>
      </c>
      <c r="J40" s="116">
        <f>PRRAS!D159</f>
        <v>6549937</v>
      </c>
      <c r="K40" s="117">
        <f>PRRAS!E159</f>
        <v>6899360</v>
      </c>
    </row>
    <row r="41" spans="1:11" ht="12.95" customHeight="1">
      <c r="A41" s="371"/>
      <c r="B41" s="376" t="str">
        <f>PRRAS!B648</f>
        <v>Višak prihoda i primitaka raspoloživ u sljedećem razdoblju (AOP 631+633-632-634)</v>
      </c>
      <c r="C41" s="401"/>
      <c r="D41" s="401"/>
      <c r="E41" s="401"/>
      <c r="F41" s="401"/>
      <c r="G41" s="401"/>
      <c r="H41" s="401"/>
      <c r="I41" s="115">
        <f>PRRAS!C648</f>
        <v>635</v>
      </c>
      <c r="J41" s="116">
        <f>PRRAS!D648</f>
        <v>8989</v>
      </c>
      <c r="K41" s="117">
        <f>PRRAS!E648</f>
        <v>60599</v>
      </c>
    </row>
    <row r="42" spans="1:11" ht="12.95" customHeight="1">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c r="A43" s="370" t="s">
        <v>2272</v>
      </c>
      <c r="B43" s="402" t="str">
        <f>Bil!B13</f>
        <v>Nefinancijska imovina (AOP 003+007+046+047+051+058)</v>
      </c>
      <c r="C43" s="403"/>
      <c r="D43" s="403"/>
      <c r="E43" s="403"/>
      <c r="F43" s="403"/>
      <c r="G43" s="403"/>
      <c r="H43" s="403"/>
      <c r="I43" s="112">
        <f>Bil!C13</f>
        <v>2</v>
      </c>
      <c r="J43" s="113">
        <f>Bil!D13</f>
        <v>12366824</v>
      </c>
      <c r="K43" s="114">
        <f>Bil!E13</f>
        <v>12387069</v>
      </c>
    </row>
    <row r="44" spans="1:11" ht="12.95" customHeight="1">
      <c r="A44" s="371"/>
      <c r="B44" s="376" t="str">
        <f>Bil!B74</f>
        <v>Financijska imovina (AOP 064+073+081+112+128+140+157+158)</v>
      </c>
      <c r="C44" s="401"/>
      <c r="D44" s="401"/>
      <c r="E44" s="401"/>
      <c r="F44" s="401"/>
      <c r="G44" s="401"/>
      <c r="H44" s="401"/>
      <c r="I44" s="115">
        <f>Bil!C74</f>
        <v>63</v>
      </c>
      <c r="J44" s="116">
        <f>Bil!D74</f>
        <v>588898</v>
      </c>
      <c r="K44" s="117">
        <f>Bil!E74</f>
        <v>692539</v>
      </c>
    </row>
    <row r="45" spans="1:11" ht="12.95" customHeight="1">
      <c r="A45" s="371"/>
      <c r="B45" s="376" t="str">
        <f>Bil!B174</f>
        <v xml:space="preserve">Obveze (AOP 164+175+176+192+220) </v>
      </c>
      <c r="C45" s="401"/>
      <c r="D45" s="401"/>
      <c r="E45" s="401"/>
      <c r="F45" s="401"/>
      <c r="G45" s="401"/>
      <c r="H45" s="401"/>
      <c r="I45" s="115">
        <f>Bil!C174</f>
        <v>163</v>
      </c>
      <c r="J45" s="116">
        <f>Bil!D174</f>
        <v>547396</v>
      </c>
      <c r="K45" s="117">
        <f>Bil!E174</f>
        <v>599425</v>
      </c>
    </row>
    <row r="46" spans="1:11" ht="12.95" customHeight="1">
      <c r="A46" s="372"/>
      <c r="B46" s="390" t="str">
        <f>Bil!B234</f>
        <v>Vlastiti izvori (224 + 232 - 236 + 240 do 242)</v>
      </c>
      <c r="C46" s="391"/>
      <c r="D46" s="391"/>
      <c r="E46" s="391"/>
      <c r="F46" s="391"/>
      <c r="G46" s="391"/>
      <c r="H46" s="391"/>
      <c r="I46" s="118">
        <f>Bil!C234</f>
        <v>223</v>
      </c>
      <c r="J46" s="119">
        <f>Bil!D234</f>
        <v>12408327</v>
      </c>
      <c r="K46" s="120">
        <f>Bil!E234</f>
        <v>12480182</v>
      </c>
    </row>
    <row r="47" spans="1:11" ht="12.95"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c r="A50" s="371"/>
      <c r="B50" s="376" t="str">
        <f>RasF!B121</f>
        <v>Obrazovanje (AOP 111+114+117+118+121 do 124)</v>
      </c>
      <c r="C50" s="376"/>
      <c r="D50" s="376"/>
      <c r="E50" s="376"/>
      <c r="F50" s="376"/>
      <c r="G50" s="376"/>
      <c r="H50" s="376"/>
      <c r="I50" s="115">
        <f>RasF!C121</f>
        <v>110</v>
      </c>
      <c r="J50" s="116">
        <f>RasF!D121</f>
        <v>6614529</v>
      </c>
      <c r="K50" s="117">
        <f>RasF!E121</f>
        <v>7146945</v>
      </c>
    </row>
    <row r="51" spans="1:11" ht="12.95" customHeight="1">
      <c r="A51" s="372"/>
      <c r="B51" s="390" t="str">
        <f>RasF!B148</f>
        <v>Kontrolni zbroj (AOP 001+018+024+031+071+078+085+103+110+125)</v>
      </c>
      <c r="C51" s="390"/>
      <c r="D51" s="390"/>
      <c r="E51" s="390"/>
      <c r="F51" s="390"/>
      <c r="G51" s="390"/>
      <c r="H51" s="390"/>
      <c r="I51" s="118">
        <f>RasF!C148</f>
        <v>137</v>
      </c>
      <c r="J51" s="119">
        <f>RasF!D148</f>
        <v>6614529</v>
      </c>
      <c r="K51" s="120">
        <f>RasF!E148</f>
        <v>7146945</v>
      </c>
    </row>
    <row r="52" spans="1:11" ht="12.95" customHeight="1">
      <c r="A52" s="370" t="s">
        <v>2271</v>
      </c>
      <c r="B52" s="403" t="str">
        <f>PVRIO!B12</f>
        <v>Promjene u vrijednosti i obujmu imovine (AOP 002+018)</v>
      </c>
      <c r="C52" s="403"/>
      <c r="D52" s="403"/>
      <c r="E52" s="403"/>
      <c r="F52" s="403"/>
      <c r="G52" s="403"/>
      <c r="H52" s="403"/>
      <c r="I52" s="112">
        <f>PVRIO!C12</f>
        <v>1</v>
      </c>
      <c r="J52" s="113">
        <f>PVRIO!D12</f>
        <v>134394</v>
      </c>
      <c r="K52" s="114">
        <f>PVRIO!E12</f>
        <v>0</v>
      </c>
    </row>
    <row r="53" spans="1:11" ht="12.95" customHeight="1">
      <c r="A53" s="371"/>
      <c r="B53" s="401" t="str">
        <f>PVRIO!B29</f>
        <v>Promjene u obujmu imovine (AOP 019+026)</v>
      </c>
      <c r="C53" s="401"/>
      <c r="D53" s="401"/>
      <c r="E53" s="401"/>
      <c r="F53" s="401"/>
      <c r="G53" s="401"/>
      <c r="H53" s="401"/>
      <c r="I53" s="115">
        <f>PVRIO!C29</f>
        <v>18</v>
      </c>
      <c r="J53" s="116">
        <f>PVRIO!D29</f>
        <v>134394</v>
      </c>
      <c r="K53" s="117">
        <f>PVRIO!E29</f>
        <v>0</v>
      </c>
    </row>
    <row r="54" spans="1:11" ht="12.95"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547396</v>
      </c>
    </row>
    <row r="57" spans="1:11" ht="12.95" customHeight="1">
      <c r="A57" s="371"/>
      <c r="B57" s="376" t="str">
        <f>Obv!B47</f>
        <v>Stanje obveza na kraju izvještajnog razdoblja (AOP 001+002-019) i (AOP 037+090)</v>
      </c>
      <c r="C57" s="376"/>
      <c r="D57" s="376"/>
      <c r="E57" s="376"/>
      <c r="F57" s="376"/>
      <c r="G57" s="376"/>
      <c r="H57" s="376"/>
      <c r="I57" s="115">
        <f>Obv!C47</f>
        <v>36</v>
      </c>
      <c r="J57" s="116" t="s">
        <v>3568</v>
      </c>
      <c r="K57" s="117">
        <f>Obv!D47</f>
        <v>599425</v>
      </c>
    </row>
    <row r="58" spans="1:11" ht="12.95" customHeight="1">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599425</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tabSelected="1" workbookViewId="0">
      <pane ySplit="1" topLeftCell="A962" activePane="bottomLeft" state="frozen"/>
      <selection pane="bottomLeft" activeCell="F990" sqref="F990"/>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23114</v>
      </c>
      <c r="C4" s="414"/>
      <c r="D4" s="414"/>
      <c r="E4" s="415">
        <f>SUM(Skriveni!G2:G976)</f>
        <v>83726042.320000023</v>
      </c>
      <c r="F4" s="416"/>
    </row>
    <row r="5" spans="1:7" s="23" customFormat="1" ht="15" customHeight="1">
      <c r="B5" s="413" t="str">
        <f>"Naziv: "&amp;IF(RefStr!B10&lt;&gt;"",RefStr!B10,"_______________________________________")</f>
        <v>Naziv: Osnovna škola Julija Benešića</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8520 Osnovno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6551375</v>
      </c>
      <c r="E12" s="147">
        <f>E13+E50+E56+E85+E116+E134+E141+E147</f>
        <v>7198555</v>
      </c>
      <c r="F12" s="148">
        <f>IF(D12&lt;&gt;0,IF(E12/D12&gt;=100,"&gt;&gt;100",E12/D12*100),"-")</f>
        <v>109.87853694835054</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5630154</v>
      </c>
      <c r="E56" s="147">
        <f>E57+E60+E65+E68+E71+E74+E77+E80</f>
        <v>6025547</v>
      </c>
      <c r="F56" s="150">
        <f t="shared" si="0"/>
        <v>107.0227741550231</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36680</v>
      </c>
      <c r="F65" s="150" t="str">
        <f t="shared" si="0"/>
        <v>-</v>
      </c>
    </row>
    <row r="66" spans="1:6" s="8" customFormat="1">
      <c r="A66" s="145">
        <v>6331</v>
      </c>
      <c r="B66" s="146" t="s">
        <v>3697</v>
      </c>
      <c r="C66" s="345">
        <v>55</v>
      </c>
      <c r="D66" s="149"/>
      <c r="E66" s="149">
        <v>36680</v>
      </c>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5630154</v>
      </c>
      <c r="E74" s="147">
        <f>SUM(E75:E76)</f>
        <v>5988867</v>
      </c>
      <c r="F74" s="150">
        <f t="shared" si="0"/>
        <v>106.37128220649026</v>
      </c>
    </row>
    <row r="75" spans="1:6" s="8" customFormat="1">
      <c r="A75" s="145" t="s">
        <v>1142</v>
      </c>
      <c r="B75" s="146" t="s">
        <v>3980</v>
      </c>
      <c r="C75" s="345">
        <v>64</v>
      </c>
      <c r="D75" s="149">
        <v>5630154</v>
      </c>
      <c r="E75" s="149">
        <v>5935647</v>
      </c>
      <c r="F75" s="148">
        <f t="shared" si="0"/>
        <v>105.42601498999851</v>
      </c>
    </row>
    <row r="76" spans="1:6" s="8" customFormat="1">
      <c r="A76" s="145" t="s">
        <v>3981</v>
      </c>
      <c r="B76" s="146" t="s">
        <v>3982</v>
      </c>
      <c r="C76" s="345">
        <v>65</v>
      </c>
      <c r="D76" s="149"/>
      <c r="E76" s="149">
        <v>53220</v>
      </c>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77</v>
      </c>
      <c r="E85" s="147">
        <f>E86+E94+E101+E109</f>
        <v>0</v>
      </c>
      <c r="F85" s="150">
        <f t="shared" si="1"/>
        <v>0</v>
      </c>
    </row>
    <row r="86" spans="1:6" s="8" customFormat="1">
      <c r="A86" s="145">
        <v>641</v>
      </c>
      <c r="B86" s="146" t="s">
        <v>929</v>
      </c>
      <c r="C86" s="345">
        <v>75</v>
      </c>
      <c r="D86" s="147">
        <f>SUM(D87:D93)</f>
        <v>77</v>
      </c>
      <c r="E86" s="147">
        <f>SUM(E87:E93)</f>
        <v>0</v>
      </c>
      <c r="F86" s="150">
        <f t="shared" si="1"/>
        <v>0</v>
      </c>
    </row>
    <row r="87" spans="1:6" s="8" customFormat="1">
      <c r="A87" s="145">
        <v>6412</v>
      </c>
      <c r="B87" s="146" t="s">
        <v>4145</v>
      </c>
      <c r="C87" s="345">
        <v>76</v>
      </c>
      <c r="D87" s="149"/>
      <c r="E87" s="149"/>
      <c r="F87" s="148" t="str">
        <f t="shared" si="1"/>
        <v>-</v>
      </c>
    </row>
    <row r="88" spans="1:6" s="8" customFormat="1">
      <c r="A88" s="145">
        <v>6413</v>
      </c>
      <c r="B88" s="146" t="s">
        <v>3156</v>
      </c>
      <c r="C88" s="345">
        <v>77</v>
      </c>
      <c r="D88" s="149">
        <v>77</v>
      </c>
      <c r="E88" s="149"/>
      <c r="F88" s="148">
        <f t="shared" si="1"/>
        <v>0</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186676</v>
      </c>
      <c r="E116" s="147">
        <f>E117+E122+E130</f>
        <v>221838</v>
      </c>
      <c r="F116" s="150">
        <f t="shared" si="1"/>
        <v>118.83584392208961</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186676</v>
      </c>
      <c r="E122" s="147">
        <f>SUM(E123:E129)</f>
        <v>221838</v>
      </c>
      <c r="F122" s="150">
        <f t="shared" si="1"/>
        <v>118.83584392208961</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186676</v>
      </c>
      <c r="E127" s="149">
        <v>221838</v>
      </c>
      <c r="F127" s="148">
        <f t="shared" si="1"/>
        <v>118.83584392208961</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15691</v>
      </c>
      <c r="E134" s="147">
        <f>E135+E138</f>
        <v>8630</v>
      </c>
      <c r="F134" s="150">
        <f t="shared" si="1"/>
        <v>54.999681345994524</v>
      </c>
    </row>
    <row r="135" spans="1:6" s="8" customFormat="1">
      <c r="A135" s="145">
        <v>661</v>
      </c>
      <c r="B135" s="146" t="s">
        <v>425</v>
      </c>
      <c r="C135" s="345">
        <v>124</v>
      </c>
      <c r="D135" s="147">
        <f>SUM(D136:D137)</f>
        <v>0</v>
      </c>
      <c r="E135" s="147">
        <f>SUM(E136:E137)</f>
        <v>0</v>
      </c>
      <c r="F135" s="150" t="str">
        <f t="shared" si="1"/>
        <v>-</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c r="E137" s="149"/>
      <c r="F137" s="148" t="str">
        <f t="shared" si="1"/>
        <v>-</v>
      </c>
    </row>
    <row r="138" spans="1:6" s="8" customFormat="1">
      <c r="A138" s="145">
        <v>663</v>
      </c>
      <c r="B138" s="151" t="s">
        <v>426</v>
      </c>
      <c r="C138" s="345">
        <v>127</v>
      </c>
      <c r="D138" s="147">
        <f>SUM(D139:D140)</f>
        <v>15691</v>
      </c>
      <c r="E138" s="147">
        <f>SUM(E139:E140)</f>
        <v>8630</v>
      </c>
      <c r="F138" s="150">
        <f t="shared" si="1"/>
        <v>54.999681345994524</v>
      </c>
    </row>
    <row r="139" spans="1:6" s="8" customFormat="1">
      <c r="A139" s="145">
        <v>6631</v>
      </c>
      <c r="B139" s="146" t="s">
        <v>1502</v>
      </c>
      <c r="C139" s="345">
        <v>128</v>
      </c>
      <c r="D139" s="149">
        <v>15691</v>
      </c>
      <c r="E139" s="149">
        <v>8630</v>
      </c>
      <c r="F139" s="148">
        <f t="shared" si="1"/>
        <v>54.999681345994524</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718777</v>
      </c>
      <c r="E141" s="147">
        <f>E142+E146</f>
        <v>942540</v>
      </c>
      <c r="F141" s="150">
        <f t="shared" si="1"/>
        <v>131.13107403269723</v>
      </c>
    </row>
    <row r="142" spans="1:6" s="8" customFormat="1" ht="24">
      <c r="A142" s="145">
        <v>671</v>
      </c>
      <c r="B142" s="154" t="s">
        <v>1672</v>
      </c>
      <c r="C142" s="345">
        <v>131</v>
      </c>
      <c r="D142" s="147">
        <f>SUM(D143:D145)</f>
        <v>718777</v>
      </c>
      <c r="E142" s="147">
        <f>SUM(E143:E145)</f>
        <v>942540</v>
      </c>
      <c r="F142" s="150">
        <f t="shared" ref="F142:F205" si="2">IF(D142&lt;&gt;0,IF(E142/D142&gt;=100,"&gt;&gt;100",E142/D142*100),"-")</f>
        <v>131.13107403269723</v>
      </c>
    </row>
    <row r="143" spans="1:6" s="8" customFormat="1">
      <c r="A143" s="145">
        <v>6711</v>
      </c>
      <c r="B143" s="146" t="s">
        <v>3582</v>
      </c>
      <c r="C143" s="345">
        <v>132</v>
      </c>
      <c r="D143" s="149">
        <v>718777</v>
      </c>
      <c r="E143" s="149">
        <v>942540</v>
      </c>
      <c r="F143" s="148">
        <f t="shared" si="2"/>
        <v>131.13107403269723</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6549937</v>
      </c>
      <c r="E159" s="147">
        <f>E160+E171+E204+E223+E232+E257+E268</f>
        <v>6899360</v>
      </c>
      <c r="F159" s="150">
        <f t="shared" si="2"/>
        <v>105.33475360144686</v>
      </c>
    </row>
    <row r="160" spans="1:6" s="8" customFormat="1">
      <c r="A160" s="145">
        <v>31</v>
      </c>
      <c r="B160" s="146" t="s">
        <v>431</v>
      </c>
      <c r="C160" s="345">
        <v>149</v>
      </c>
      <c r="D160" s="147">
        <f>D161+D166+D167</f>
        <v>5535849</v>
      </c>
      <c r="E160" s="147">
        <f>E161+E166+E167</f>
        <v>5782048</v>
      </c>
      <c r="F160" s="150">
        <f t="shared" si="2"/>
        <v>104.44735757785301</v>
      </c>
    </row>
    <row r="161" spans="1:6" s="8" customFormat="1">
      <c r="A161" s="145">
        <v>311</v>
      </c>
      <c r="B161" s="146" t="s">
        <v>432</v>
      </c>
      <c r="C161" s="345">
        <v>150</v>
      </c>
      <c r="D161" s="147">
        <f>SUM(D162:D165)</f>
        <v>4541653</v>
      </c>
      <c r="E161" s="147">
        <f>SUM(E162:E165)</f>
        <v>4747982</v>
      </c>
      <c r="F161" s="150">
        <f t="shared" si="2"/>
        <v>104.54303752400283</v>
      </c>
    </row>
    <row r="162" spans="1:6" s="8" customFormat="1">
      <c r="A162" s="145">
        <v>3111</v>
      </c>
      <c r="B162" s="146" t="s">
        <v>385</v>
      </c>
      <c r="C162" s="345">
        <v>151</v>
      </c>
      <c r="D162" s="149">
        <v>4541653</v>
      </c>
      <c r="E162" s="149">
        <v>4747982</v>
      </c>
      <c r="F162" s="148">
        <f t="shared" si="2"/>
        <v>104.54303752400283</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193202</v>
      </c>
      <c r="E166" s="149">
        <v>194250</v>
      </c>
      <c r="F166" s="148">
        <f t="shared" si="2"/>
        <v>100.54243744888768</v>
      </c>
    </row>
    <row r="167" spans="1:6" s="8" customFormat="1">
      <c r="A167" s="145">
        <v>313</v>
      </c>
      <c r="B167" s="146" t="s">
        <v>2853</v>
      </c>
      <c r="C167" s="345">
        <v>156</v>
      </c>
      <c r="D167" s="147">
        <f>SUM(D168:D170)</f>
        <v>800994</v>
      </c>
      <c r="E167" s="147">
        <f>SUM(E168:E170)</f>
        <v>839816</v>
      </c>
      <c r="F167" s="150">
        <f t="shared" si="2"/>
        <v>104.8467279405339</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701673</v>
      </c>
      <c r="E169" s="149">
        <v>734586</v>
      </c>
      <c r="F169" s="148">
        <f t="shared" si="2"/>
        <v>104.69064649772757</v>
      </c>
    </row>
    <row r="170" spans="1:6" s="8" customFormat="1">
      <c r="A170" s="145">
        <v>3133</v>
      </c>
      <c r="B170" s="146" t="s">
        <v>264</v>
      </c>
      <c r="C170" s="345">
        <v>159</v>
      </c>
      <c r="D170" s="149">
        <v>99321</v>
      </c>
      <c r="E170" s="149">
        <v>105230</v>
      </c>
      <c r="F170" s="148">
        <f t="shared" si="2"/>
        <v>105.94939640156664</v>
      </c>
    </row>
    <row r="171" spans="1:6" s="8" customFormat="1">
      <c r="A171" s="145">
        <v>32</v>
      </c>
      <c r="B171" s="146" t="s">
        <v>433</v>
      </c>
      <c r="C171" s="345">
        <v>160</v>
      </c>
      <c r="D171" s="147">
        <f>D172+D177+D185+D195+D196</f>
        <v>1011136</v>
      </c>
      <c r="E171" s="147">
        <f>E172+E177+E185+E195+E196</f>
        <v>1113966</v>
      </c>
      <c r="F171" s="150">
        <f t="shared" si="2"/>
        <v>110.16974966770047</v>
      </c>
    </row>
    <row r="172" spans="1:6" s="8" customFormat="1">
      <c r="A172" s="145">
        <v>321</v>
      </c>
      <c r="B172" s="146" t="s">
        <v>3359</v>
      </c>
      <c r="C172" s="345">
        <v>161</v>
      </c>
      <c r="D172" s="147">
        <f>SUM(D173:D176)</f>
        <v>195571</v>
      </c>
      <c r="E172" s="147">
        <f>SUM(E173:E176)</f>
        <v>265286</v>
      </c>
      <c r="F172" s="150">
        <f t="shared" si="2"/>
        <v>135.64690061409922</v>
      </c>
    </row>
    <row r="173" spans="1:6" s="8" customFormat="1">
      <c r="A173" s="145">
        <v>3211</v>
      </c>
      <c r="B173" s="146" t="s">
        <v>3243</v>
      </c>
      <c r="C173" s="345">
        <v>162</v>
      </c>
      <c r="D173" s="149">
        <v>44762</v>
      </c>
      <c r="E173" s="149">
        <v>32063</v>
      </c>
      <c r="F173" s="148">
        <f t="shared" si="2"/>
        <v>71.62995397882132</v>
      </c>
    </row>
    <row r="174" spans="1:6" s="8" customFormat="1">
      <c r="A174" s="145">
        <v>3212</v>
      </c>
      <c r="B174" s="146" t="s">
        <v>108</v>
      </c>
      <c r="C174" s="345">
        <v>163</v>
      </c>
      <c r="D174" s="149">
        <v>144104</v>
      </c>
      <c r="E174" s="149">
        <v>229186</v>
      </c>
      <c r="F174" s="148">
        <f t="shared" si="2"/>
        <v>159.0420807194804</v>
      </c>
    </row>
    <row r="175" spans="1:6" s="8" customFormat="1">
      <c r="A175" s="145">
        <v>3213</v>
      </c>
      <c r="B175" s="146" t="s">
        <v>2999</v>
      </c>
      <c r="C175" s="345">
        <v>164</v>
      </c>
      <c r="D175" s="149">
        <v>6705</v>
      </c>
      <c r="E175" s="149">
        <v>4037</v>
      </c>
      <c r="F175" s="148">
        <f t="shared" si="2"/>
        <v>60.208799403430277</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452187</v>
      </c>
      <c r="E177" s="147">
        <f>SUM(E178:E184)</f>
        <v>497162</v>
      </c>
      <c r="F177" s="150">
        <f t="shared" si="2"/>
        <v>109.9461063674984</v>
      </c>
    </row>
    <row r="178" spans="1:6" s="8" customFormat="1">
      <c r="A178" s="145">
        <v>3221</v>
      </c>
      <c r="B178" s="146" t="s">
        <v>3000</v>
      </c>
      <c r="C178" s="345">
        <v>167</v>
      </c>
      <c r="D178" s="149">
        <v>74891</v>
      </c>
      <c r="E178" s="149">
        <v>83057</v>
      </c>
      <c r="F178" s="148">
        <f t="shared" si="2"/>
        <v>110.9038469241965</v>
      </c>
    </row>
    <row r="179" spans="1:6" s="8" customFormat="1">
      <c r="A179" s="145">
        <v>3222</v>
      </c>
      <c r="B179" s="146" t="s">
        <v>3001</v>
      </c>
      <c r="C179" s="345">
        <v>168</v>
      </c>
      <c r="D179" s="149">
        <v>161555</v>
      </c>
      <c r="E179" s="149">
        <v>154566</v>
      </c>
      <c r="F179" s="148">
        <f t="shared" si="2"/>
        <v>95.673919098758944</v>
      </c>
    </row>
    <row r="180" spans="1:6" s="8" customFormat="1">
      <c r="A180" s="145">
        <v>3223</v>
      </c>
      <c r="B180" s="146" t="s">
        <v>3002</v>
      </c>
      <c r="C180" s="345">
        <v>169</v>
      </c>
      <c r="D180" s="149">
        <v>179726</v>
      </c>
      <c r="E180" s="149">
        <v>227191</v>
      </c>
      <c r="F180" s="148">
        <f t="shared" si="2"/>
        <v>126.40964579415332</v>
      </c>
    </row>
    <row r="181" spans="1:6" s="8" customFormat="1">
      <c r="A181" s="145">
        <v>3224</v>
      </c>
      <c r="B181" s="146" t="s">
        <v>2236</v>
      </c>
      <c r="C181" s="345">
        <v>170</v>
      </c>
      <c r="D181" s="149">
        <v>36015</v>
      </c>
      <c r="E181" s="149">
        <v>31648</v>
      </c>
      <c r="F181" s="148">
        <f t="shared" si="2"/>
        <v>87.874496737470494</v>
      </c>
    </row>
    <row r="182" spans="1:6" s="8" customFormat="1">
      <c r="A182" s="145">
        <v>3225</v>
      </c>
      <c r="B182" s="146" t="s">
        <v>504</v>
      </c>
      <c r="C182" s="345">
        <v>171</v>
      </c>
      <c r="D182" s="149"/>
      <c r="E182" s="149"/>
      <c r="F182" s="148" t="str">
        <f t="shared" si="2"/>
        <v>-</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c r="E184" s="149">
        <v>700</v>
      </c>
      <c r="F184" s="148" t="str">
        <f t="shared" si="2"/>
        <v>-</v>
      </c>
    </row>
    <row r="185" spans="1:6" s="8" customFormat="1">
      <c r="A185" s="145">
        <v>323</v>
      </c>
      <c r="B185" s="146" t="s">
        <v>2312</v>
      </c>
      <c r="C185" s="345">
        <v>174</v>
      </c>
      <c r="D185" s="147">
        <f>SUM(D186:D194)</f>
        <v>321096</v>
      </c>
      <c r="E185" s="147">
        <f>SUM(E186:E194)</f>
        <v>310728</v>
      </c>
      <c r="F185" s="150">
        <f t="shared" si="2"/>
        <v>96.77105912250542</v>
      </c>
    </row>
    <row r="186" spans="1:6" s="8" customFormat="1">
      <c r="A186" s="145">
        <v>3231</v>
      </c>
      <c r="B186" s="146" t="s">
        <v>855</v>
      </c>
      <c r="C186" s="345">
        <v>175</v>
      </c>
      <c r="D186" s="149">
        <v>214590</v>
      </c>
      <c r="E186" s="149">
        <v>221846</v>
      </c>
      <c r="F186" s="148">
        <f t="shared" si="2"/>
        <v>103.38133184211753</v>
      </c>
    </row>
    <row r="187" spans="1:6" s="8" customFormat="1">
      <c r="A187" s="145">
        <v>3232</v>
      </c>
      <c r="B187" s="146" t="s">
        <v>3870</v>
      </c>
      <c r="C187" s="345">
        <v>176</v>
      </c>
      <c r="D187" s="149">
        <v>20653</v>
      </c>
      <c r="E187" s="149">
        <v>17126</v>
      </c>
      <c r="F187" s="148">
        <f t="shared" si="2"/>
        <v>82.922577833728766</v>
      </c>
    </row>
    <row r="188" spans="1:6" s="8" customFormat="1">
      <c r="A188" s="145">
        <v>3233</v>
      </c>
      <c r="B188" s="146" t="s">
        <v>3871</v>
      </c>
      <c r="C188" s="345">
        <v>177</v>
      </c>
      <c r="D188" s="149"/>
      <c r="E188" s="149"/>
      <c r="F188" s="148" t="str">
        <f t="shared" si="2"/>
        <v>-</v>
      </c>
    </row>
    <row r="189" spans="1:6" s="8" customFormat="1">
      <c r="A189" s="145">
        <v>3234</v>
      </c>
      <c r="B189" s="146" t="s">
        <v>3872</v>
      </c>
      <c r="C189" s="345">
        <v>178</v>
      </c>
      <c r="D189" s="149">
        <v>28273</v>
      </c>
      <c r="E189" s="149">
        <v>32228</v>
      </c>
      <c r="F189" s="148">
        <f t="shared" si="2"/>
        <v>113.98861104233721</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12026</v>
      </c>
      <c r="E191" s="149">
        <v>1427</v>
      </c>
      <c r="F191" s="148">
        <f t="shared" si="2"/>
        <v>11.865957092965242</v>
      </c>
    </row>
    <row r="192" spans="1:6" s="8" customFormat="1">
      <c r="A192" s="145">
        <v>3237</v>
      </c>
      <c r="B192" s="146" t="s">
        <v>3875</v>
      </c>
      <c r="C192" s="345">
        <v>181</v>
      </c>
      <c r="D192" s="149">
        <v>417</v>
      </c>
      <c r="E192" s="149">
        <v>375</v>
      </c>
      <c r="F192" s="148">
        <f t="shared" si="2"/>
        <v>89.928057553956833</v>
      </c>
    </row>
    <row r="193" spans="1:6" s="8" customFormat="1">
      <c r="A193" s="145">
        <v>3238</v>
      </c>
      <c r="B193" s="146" t="s">
        <v>702</v>
      </c>
      <c r="C193" s="345">
        <v>182</v>
      </c>
      <c r="D193" s="149">
        <v>14544</v>
      </c>
      <c r="E193" s="149">
        <v>17541</v>
      </c>
      <c r="F193" s="148">
        <f t="shared" si="2"/>
        <v>120.60643564356435</v>
      </c>
    </row>
    <row r="194" spans="1:6" s="8" customFormat="1">
      <c r="A194" s="145">
        <v>3239</v>
      </c>
      <c r="B194" s="146" t="s">
        <v>703</v>
      </c>
      <c r="C194" s="345">
        <v>183</v>
      </c>
      <c r="D194" s="149">
        <v>30593</v>
      </c>
      <c r="E194" s="149">
        <v>20185</v>
      </c>
      <c r="F194" s="148">
        <f t="shared" si="2"/>
        <v>65.97914555617298</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42282</v>
      </c>
      <c r="E196" s="147">
        <f>SUM(E197:E203)</f>
        <v>40790</v>
      </c>
      <c r="F196" s="150">
        <f t="shared" si="2"/>
        <v>96.471311669268246</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13469</v>
      </c>
      <c r="E198" s="149">
        <v>13249</v>
      </c>
      <c r="F198" s="148">
        <f t="shared" si="2"/>
        <v>98.366619645111001</v>
      </c>
    </row>
    <row r="199" spans="1:6" s="8" customFormat="1">
      <c r="A199" s="145">
        <v>3293</v>
      </c>
      <c r="B199" s="146" t="s">
        <v>1967</v>
      </c>
      <c r="C199" s="345">
        <v>188</v>
      </c>
      <c r="D199" s="149">
        <v>21720</v>
      </c>
      <c r="E199" s="149">
        <v>15157</v>
      </c>
      <c r="F199" s="148">
        <f t="shared" si="2"/>
        <v>69.783609576427253</v>
      </c>
    </row>
    <row r="200" spans="1:6" s="8" customFormat="1">
      <c r="A200" s="145">
        <v>3294</v>
      </c>
      <c r="B200" s="146" t="s">
        <v>2313</v>
      </c>
      <c r="C200" s="345">
        <v>189</v>
      </c>
      <c r="D200" s="149">
        <v>700</v>
      </c>
      <c r="E200" s="149">
        <v>1000</v>
      </c>
      <c r="F200" s="148">
        <f t="shared" si="2"/>
        <v>142.85714285714286</v>
      </c>
    </row>
    <row r="201" spans="1:6" s="8" customFormat="1">
      <c r="A201" s="145">
        <v>3295</v>
      </c>
      <c r="B201" s="146" t="s">
        <v>3585</v>
      </c>
      <c r="C201" s="345">
        <v>190</v>
      </c>
      <c r="D201" s="149">
        <v>100</v>
      </c>
      <c r="E201" s="149">
        <v>7385</v>
      </c>
      <c r="F201" s="148">
        <f t="shared" si="2"/>
        <v>7384.9999999999991</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6293</v>
      </c>
      <c r="E203" s="149">
        <v>3999</v>
      </c>
      <c r="F203" s="148">
        <f t="shared" si="2"/>
        <v>63.546798029556648</v>
      </c>
    </row>
    <row r="204" spans="1:6" s="8" customFormat="1">
      <c r="A204" s="145">
        <v>34</v>
      </c>
      <c r="B204" s="151" t="s">
        <v>435</v>
      </c>
      <c r="C204" s="345">
        <v>193</v>
      </c>
      <c r="D204" s="147">
        <f>D205+D210+D218</f>
        <v>2952</v>
      </c>
      <c r="E204" s="147">
        <f>E205+E210+E218</f>
        <v>3346</v>
      </c>
      <c r="F204" s="150">
        <f t="shared" si="2"/>
        <v>113.34688346883468</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2952</v>
      </c>
      <c r="E218" s="147">
        <f>SUM(E219:E222)</f>
        <v>3346</v>
      </c>
      <c r="F218" s="150">
        <f t="shared" si="3"/>
        <v>113.34688346883468</v>
      </c>
    </row>
    <row r="219" spans="1:6" s="8" customFormat="1">
      <c r="A219" s="145">
        <v>3431</v>
      </c>
      <c r="B219" s="151" t="s">
        <v>3587</v>
      </c>
      <c r="C219" s="345">
        <v>208</v>
      </c>
      <c r="D219" s="149">
        <v>2247</v>
      </c>
      <c r="E219" s="149">
        <v>3346</v>
      </c>
      <c r="F219" s="148">
        <f t="shared" si="3"/>
        <v>148.90965732087227</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705</v>
      </c>
      <c r="E221" s="149"/>
      <c r="F221" s="148">
        <f t="shared" si="3"/>
        <v>0</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6549937</v>
      </c>
      <c r="E292" s="147">
        <f>E159-E290+E291</f>
        <v>6899360</v>
      </c>
      <c r="F292" s="150">
        <f t="shared" si="4"/>
        <v>105.33475360144686</v>
      </c>
    </row>
    <row r="293" spans="1:6" s="8" customFormat="1">
      <c r="A293" s="145" t="s">
        <v>1215</v>
      </c>
      <c r="B293" s="146" t="s">
        <v>3441</v>
      </c>
      <c r="C293" s="345">
        <v>282</v>
      </c>
      <c r="D293" s="147">
        <f>IF(D12&gt;=D292,D12-D292,0)</f>
        <v>1438</v>
      </c>
      <c r="E293" s="147">
        <f>IF(E12&gt;=E292,E12-E292,0)</f>
        <v>299195</v>
      </c>
      <c r="F293" s="150" t="str">
        <f t="shared" si="4"/>
        <v>&gt;&gt;100</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72143</v>
      </c>
      <c r="E295" s="149">
        <v>8989</v>
      </c>
      <c r="F295" s="148">
        <f t="shared" si="4"/>
        <v>12.45997532678153</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64592</v>
      </c>
      <c r="E353" s="147">
        <f>E354+E366+E399+E403+E405</f>
        <v>247585</v>
      </c>
      <c r="F353" s="150">
        <f t="shared" si="5"/>
        <v>383.30598216497395</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64592</v>
      </c>
      <c r="E366" s="147">
        <f>E367+E372+E381+E386+E391+E394</f>
        <v>247585</v>
      </c>
      <c r="F366" s="150">
        <f t="shared" si="6"/>
        <v>383.30598216497395</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51456</v>
      </c>
      <c r="E372" s="147">
        <f>SUM(E373:E380)</f>
        <v>243190</v>
      </c>
      <c r="F372" s="150">
        <f t="shared" si="6"/>
        <v>472.61738184079604</v>
      </c>
    </row>
    <row r="373" spans="1:6" s="8" customFormat="1">
      <c r="A373" s="145">
        <v>4221</v>
      </c>
      <c r="B373" s="146" t="s">
        <v>3941</v>
      </c>
      <c r="C373" s="345">
        <v>361</v>
      </c>
      <c r="D373" s="149">
        <v>32396</v>
      </c>
      <c r="E373" s="149">
        <v>238495</v>
      </c>
      <c r="F373" s="148">
        <f t="shared" si="6"/>
        <v>736.18656624274604</v>
      </c>
    </row>
    <row r="374" spans="1:6" s="8" customFormat="1">
      <c r="A374" s="145">
        <v>4222</v>
      </c>
      <c r="B374" s="146" t="s">
        <v>3965</v>
      </c>
      <c r="C374" s="345">
        <v>362</v>
      </c>
      <c r="D374" s="149"/>
      <c r="E374" s="149"/>
      <c r="F374" s="148" t="str">
        <f t="shared" si="6"/>
        <v>-</v>
      </c>
    </row>
    <row r="375" spans="1:6" s="8" customFormat="1">
      <c r="A375" s="145">
        <v>4223</v>
      </c>
      <c r="B375" s="146" t="s">
        <v>3943</v>
      </c>
      <c r="C375" s="345">
        <v>363</v>
      </c>
      <c r="D375" s="149"/>
      <c r="E375" s="149"/>
      <c r="F375" s="148" t="str">
        <f t="shared" si="6"/>
        <v>-</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v>13262</v>
      </c>
      <c r="E377" s="149"/>
      <c r="F377" s="148">
        <f t="shared" si="6"/>
        <v>0</v>
      </c>
    </row>
    <row r="378" spans="1:6" s="8" customFormat="1">
      <c r="A378" s="145">
        <v>4226</v>
      </c>
      <c r="B378" s="146" t="s">
        <v>3946</v>
      </c>
      <c r="C378" s="345">
        <v>366</v>
      </c>
      <c r="D378" s="149">
        <v>5798</v>
      </c>
      <c r="E378" s="149"/>
      <c r="F378" s="148">
        <f t="shared" si="6"/>
        <v>0</v>
      </c>
    </row>
    <row r="379" spans="1:6" s="8" customFormat="1">
      <c r="A379" s="145">
        <v>4227</v>
      </c>
      <c r="B379" s="151" t="s">
        <v>3947</v>
      </c>
      <c r="C379" s="345">
        <v>367</v>
      </c>
      <c r="D379" s="149"/>
      <c r="E379" s="149">
        <v>4695</v>
      </c>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13136</v>
      </c>
      <c r="E386" s="147">
        <f>SUM(E387:E390)</f>
        <v>4395</v>
      </c>
      <c r="F386" s="150">
        <f t="shared" si="6"/>
        <v>33.457673568818514</v>
      </c>
    </row>
    <row r="387" spans="1:6" s="8" customFormat="1">
      <c r="A387" s="145">
        <v>4241</v>
      </c>
      <c r="B387" s="146" t="s">
        <v>2886</v>
      </c>
      <c r="C387" s="345">
        <v>375</v>
      </c>
      <c r="D387" s="149">
        <v>13136</v>
      </c>
      <c r="E387" s="149">
        <v>4395</v>
      </c>
      <c r="F387" s="148">
        <f t="shared" si="6"/>
        <v>33.457673568818514</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64592</v>
      </c>
      <c r="E411" s="147">
        <f>IF(E353&gt;=E301, E353-E301, 0)</f>
        <v>247585</v>
      </c>
      <c r="F411" s="150">
        <f t="shared" si="6"/>
        <v>383.30598216497395</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6551375</v>
      </c>
      <c r="E415" s="147">
        <f>E12+E301</f>
        <v>7198555</v>
      </c>
      <c r="F415" s="150">
        <f t="shared" si="6"/>
        <v>109.87853694835054</v>
      </c>
    </row>
    <row r="416" spans="1:6" s="8" customFormat="1">
      <c r="A416" s="145" t="s">
        <v>1215</v>
      </c>
      <c r="B416" s="146" t="s">
        <v>1993</v>
      </c>
      <c r="C416" s="345">
        <v>404</v>
      </c>
      <c r="D416" s="147">
        <f>D292+D353</f>
        <v>6614529</v>
      </c>
      <c r="E416" s="147">
        <f>E292+E353</f>
        <v>7146945</v>
      </c>
      <c r="F416" s="150">
        <f t="shared" si="6"/>
        <v>108.04918989696772</v>
      </c>
    </row>
    <row r="417" spans="1:6" s="8" customFormat="1">
      <c r="A417" s="145" t="s">
        <v>1215</v>
      </c>
      <c r="B417" s="146" t="s">
        <v>1994</v>
      </c>
      <c r="C417" s="345">
        <v>405</v>
      </c>
      <c r="D417" s="147">
        <f>IF(D415&gt;=D416,D415-D416,0)</f>
        <v>0</v>
      </c>
      <c r="E417" s="147">
        <f>IF(E415&gt;=E416,E415-E416,0)</f>
        <v>51610</v>
      </c>
      <c r="F417" s="150" t="str">
        <f t="shared" si="6"/>
        <v>-</v>
      </c>
    </row>
    <row r="418" spans="1:6" s="8" customFormat="1">
      <c r="A418" s="145" t="s">
        <v>1215</v>
      </c>
      <c r="B418" s="146" t="s">
        <v>1995</v>
      </c>
      <c r="C418" s="345">
        <v>406</v>
      </c>
      <c r="D418" s="147">
        <f>IF(D416&gt;=D415,D416-D415,0)</f>
        <v>63154</v>
      </c>
      <c r="E418" s="147">
        <f>IF(E416&gt;=E415,E416-E415,0)</f>
        <v>0</v>
      </c>
      <c r="F418" s="150">
        <f t="shared" si="6"/>
        <v>0</v>
      </c>
    </row>
    <row r="419" spans="1:6" s="8" customFormat="1">
      <c r="A419" s="160" t="s">
        <v>1592</v>
      </c>
      <c r="B419" s="151" t="s">
        <v>1996</v>
      </c>
      <c r="C419" s="345">
        <v>407</v>
      </c>
      <c r="D419" s="147">
        <f>IF(D295-D296+D412-D413&gt;=0,D295-D296+D412-D413,0)</f>
        <v>72143</v>
      </c>
      <c r="E419" s="147">
        <f>IF(E295-E296+E412-E413&gt;=0,E295-E296+E412-E413,0)</f>
        <v>8989</v>
      </c>
      <c r="F419" s="150">
        <f t="shared" si="6"/>
        <v>12.45997532678153</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0</v>
      </c>
      <c r="E421" s="161">
        <f>E297+E414</f>
        <v>0</v>
      </c>
      <c r="F421" s="162" t="str">
        <f t="shared" si="6"/>
        <v>-</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6551375</v>
      </c>
      <c r="E642" s="147">
        <f>E415+E423</f>
        <v>7198555</v>
      </c>
      <c r="F642" s="148">
        <f t="shared" si="10"/>
        <v>109.87853694835054</v>
      </c>
    </row>
    <row r="643" spans="1:6" s="8" customFormat="1">
      <c r="A643" s="145" t="s">
        <v>1215</v>
      </c>
      <c r="B643" s="146" t="s">
        <v>1246</v>
      </c>
      <c r="C643" s="345">
        <v>630</v>
      </c>
      <c r="D643" s="147">
        <f>D416+D531</f>
        <v>6614529</v>
      </c>
      <c r="E643" s="147">
        <f>E416+E531</f>
        <v>7146945</v>
      </c>
      <c r="F643" s="148">
        <f t="shared" si="10"/>
        <v>108.04918989696772</v>
      </c>
    </row>
    <row r="644" spans="1:6" s="8" customFormat="1">
      <c r="A644" s="145" t="s">
        <v>1215</v>
      </c>
      <c r="B644" s="146" t="s">
        <v>1247</v>
      </c>
      <c r="C644" s="345">
        <v>631</v>
      </c>
      <c r="D644" s="147">
        <f>IF(D642&gt;=D643,D642-D643,0)</f>
        <v>0</v>
      </c>
      <c r="E644" s="147">
        <f>IF(E642&gt;=E643,E642-E643,0)</f>
        <v>51610</v>
      </c>
      <c r="F644" s="148" t="str">
        <f t="shared" si="10"/>
        <v>-</v>
      </c>
    </row>
    <row r="645" spans="1:6" s="8" customFormat="1">
      <c r="A645" s="145" t="s">
        <v>1215</v>
      </c>
      <c r="B645" s="146" t="s">
        <v>1248</v>
      </c>
      <c r="C645" s="345">
        <v>632</v>
      </c>
      <c r="D645" s="147">
        <f>IF(D643&gt;=D642,D643-D642,0)</f>
        <v>63154</v>
      </c>
      <c r="E645" s="147">
        <f>IF(E643&gt;=E642,E643-E642,0)</f>
        <v>0</v>
      </c>
      <c r="F645" s="148">
        <f t="shared" si="10"/>
        <v>0</v>
      </c>
    </row>
    <row r="646" spans="1:6" s="8" customFormat="1">
      <c r="A646" s="160" t="s">
        <v>2741</v>
      </c>
      <c r="B646" s="146" t="s">
        <v>1249</v>
      </c>
      <c r="C646" s="345">
        <v>633</v>
      </c>
      <c r="D646" s="147">
        <f>IF(D419-D420+D640-D641&gt;=0,D419-D420+D640-D641,0)</f>
        <v>72143</v>
      </c>
      <c r="E646" s="147">
        <f>IF(E419-E420+E640-E641&gt;=0,E419-E420+E640-E641,0)</f>
        <v>8989</v>
      </c>
      <c r="F646" s="148">
        <f t="shared" si="10"/>
        <v>12.45997532678153</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8989</v>
      </c>
      <c r="E648" s="147">
        <f>IF(E644+E646-E645-E647&gt;=0,E644+E646-E645-E647,0)</f>
        <v>60599</v>
      </c>
      <c r="F648" s="148">
        <f t="shared" si="10"/>
        <v>674.14617866281003</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474655</v>
      </c>
      <c r="E650" s="158">
        <v>468625</v>
      </c>
      <c r="F650" s="159">
        <f t="shared" si="10"/>
        <v>98.729603606830224</v>
      </c>
    </row>
    <row r="651" spans="1:6" s="8" customFormat="1" ht="15" customHeight="1">
      <c r="A651" s="429" t="s">
        <v>178</v>
      </c>
      <c r="B651" s="430"/>
      <c r="C651" s="348"/>
      <c r="D651" s="143"/>
      <c r="E651" s="143"/>
      <c r="F651" s="144"/>
    </row>
    <row r="652" spans="1:6" s="8" customFormat="1">
      <c r="A652" s="145">
        <v>11</v>
      </c>
      <c r="B652" s="146" t="s">
        <v>1207</v>
      </c>
      <c r="C652" s="345">
        <v>638</v>
      </c>
      <c r="D652" s="149">
        <v>164009</v>
      </c>
      <c r="E652" s="149">
        <v>99475</v>
      </c>
      <c r="F652" s="148">
        <f t="shared" ref="F652:F677" si="11">IF(D652&lt;&gt;0,IF(E652/D652&gt;=100,"&gt;&gt;100",E652/D652*100),"-")</f>
        <v>60.652159332719549</v>
      </c>
    </row>
    <row r="653" spans="1:6" s="8" customFormat="1">
      <c r="A653" s="145" t="s">
        <v>1208</v>
      </c>
      <c r="B653" s="146" t="s">
        <v>2750</v>
      </c>
      <c r="C653" s="345">
        <v>639</v>
      </c>
      <c r="D653" s="149">
        <v>647202</v>
      </c>
      <c r="E653" s="149">
        <v>869797</v>
      </c>
      <c r="F653" s="148">
        <f t="shared" si="11"/>
        <v>134.39343512535501</v>
      </c>
    </row>
    <row r="654" spans="1:6" s="8" customFormat="1">
      <c r="A654" s="145" t="s">
        <v>1209</v>
      </c>
      <c r="B654" s="146" t="s">
        <v>3586</v>
      </c>
      <c r="C654" s="345">
        <v>640</v>
      </c>
      <c r="D654" s="149">
        <v>711736</v>
      </c>
      <c r="E654" s="149">
        <v>755648</v>
      </c>
      <c r="F654" s="148">
        <f t="shared" si="11"/>
        <v>106.16970337316083</v>
      </c>
    </row>
    <row r="655" spans="1:6" s="8" customFormat="1">
      <c r="A655" s="145">
        <v>11</v>
      </c>
      <c r="B655" s="146" t="s">
        <v>181</v>
      </c>
      <c r="C655" s="345">
        <v>641</v>
      </c>
      <c r="D655" s="147">
        <f>+D652+D653-D654</f>
        <v>99475</v>
      </c>
      <c r="E655" s="147">
        <f>+E652+E653-E654</f>
        <v>213624</v>
      </c>
      <c r="F655" s="150">
        <f t="shared" si="11"/>
        <v>214.75144508670519</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55</v>
      </c>
      <c r="E657" s="149">
        <v>54</v>
      </c>
      <c r="F657" s="148">
        <f t="shared" si="11"/>
        <v>98.181818181818187</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55</v>
      </c>
      <c r="E659" s="149">
        <v>54</v>
      </c>
      <c r="F659" s="148">
        <f t="shared" si="11"/>
        <v>98.181818181818187</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v>36680</v>
      </c>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5630154</v>
      </c>
      <c r="E678" s="149">
        <v>5935647</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c r="E680" s="149">
        <v>53220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c r="E698" s="149"/>
      <c r="F698" s="148" t="str">
        <f t="shared" si="12"/>
        <v>-</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8000</v>
      </c>
      <c r="E701" s="149">
        <v>16000</v>
      </c>
      <c r="F701" s="148">
        <f>IF(D701&lt;&gt;0,IF(E701/D701&gt;=100,"&gt;&gt;100",E701/D701*100),"-")</f>
        <v>200</v>
      </c>
    </row>
    <row r="702" spans="1:6" s="8" customFormat="1">
      <c r="A702" s="145">
        <v>31215</v>
      </c>
      <c r="B702" s="146" t="s">
        <v>1641</v>
      </c>
      <c r="C702" s="345">
        <v>688</v>
      </c>
      <c r="D702" s="149">
        <v>18152</v>
      </c>
      <c r="E702" s="149">
        <v>6000</v>
      </c>
      <c r="F702" s="148">
        <f>IF(D702&lt;&gt;0,IF(E702/D702&gt;=100,"&gt;&gt;100",E702/D702*100),"-")</f>
        <v>33.054208902600266</v>
      </c>
    </row>
    <row r="703" spans="1:6" s="8" customFormat="1">
      <c r="A703" s="145">
        <v>32121</v>
      </c>
      <c r="B703" s="146" t="s">
        <v>3797</v>
      </c>
      <c r="C703" s="345">
        <v>689</v>
      </c>
      <c r="D703" s="149">
        <v>144104</v>
      </c>
      <c r="E703" s="149">
        <v>229186</v>
      </c>
      <c r="F703" s="148">
        <f>IF(D703&lt;&gt;0,IF(E703/D703&gt;=100,"&gt;&gt;100",E703/D703*100),"-")</f>
        <v>159.0420807194804</v>
      </c>
    </row>
    <row r="704" spans="1:6" s="8" customFormat="1">
      <c r="A704" s="152" t="s">
        <v>1302</v>
      </c>
      <c r="B704" s="153" t="s">
        <v>1303</v>
      </c>
      <c r="C704" s="345">
        <v>690</v>
      </c>
      <c r="D704" s="149"/>
      <c r="E704" s="149"/>
      <c r="F704" s="148"/>
    </row>
    <row r="705" spans="1:6" s="8" customFormat="1">
      <c r="A705" s="145" t="s">
        <v>1642</v>
      </c>
      <c r="B705" s="146" t="s">
        <v>135</v>
      </c>
      <c r="C705" s="345">
        <v>691</v>
      </c>
      <c r="D705" s="149">
        <v>12026</v>
      </c>
      <c r="E705" s="149">
        <v>1427</v>
      </c>
      <c r="F705" s="148">
        <f>IF(D705&lt;&gt;0,IF(E705/D705&gt;=100,"&gt;&gt;100",E705/D705*100),"-")</f>
        <v>11.865957092965242</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c r="E707" s="149"/>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Ivan Ivančević</v>
      </c>
      <c r="D995" s="293"/>
      <c r="E995" s="293"/>
    </row>
    <row r="996" spans="1:5" ht="15" customHeight="1">
      <c r="A996" s="291" t="str">
        <f>IF(RefStr!H27="","Telefon za kontakt: _________________","Telefon za kontakt: " &amp; RefStr!H27)</f>
        <v>Telefon za kontakt: 032590372</v>
      </c>
      <c r="C996" s="292"/>
    </row>
    <row r="997" spans="1:5" ht="15" customHeight="1">
      <c r="A997" s="291" t="str">
        <f>IF(RefStr!H33="","Odgovorna osoba: _____________________________","Odgovorna osoba: " &amp; RefStr!H33)</f>
        <v>Odgovorna osoba: Miroslav Bošnjak</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84" activePane="bottomLeft" state="frozen"/>
      <selection pane="bottomLeft" activeCell="E34" sqref="E3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23114</v>
      </c>
      <c r="C4" s="414"/>
      <c r="D4" s="414"/>
      <c r="E4" s="415">
        <f>SUM(Skriveni!G977:G1286)</f>
        <v>45986661.659999996</v>
      </c>
      <c r="F4" s="416"/>
    </row>
    <row r="5" spans="1:6" ht="15" customHeight="1">
      <c r="B5" s="413" t="str">
        <f>"Naziv: "&amp;IF(RefStr!B10&lt;&gt;"",RefStr!B10,"_______________________________________")</f>
        <v>Naziv: Osnovna škola Julija Benešića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12955722</v>
      </c>
      <c r="E12" s="96">
        <f>E13+E74</f>
        <v>13079608</v>
      </c>
      <c r="F12" s="123">
        <f t="shared" ref="F12:F75" si="0">IF(D12&gt;0,IF(E12/D12&gt;=100,"&gt;&gt;100",E12/D12*100),"-")</f>
        <v>100.95622613699182</v>
      </c>
    </row>
    <row r="13" spans="1:6" s="3" customFormat="1">
      <c r="A13" s="132">
        <v>0</v>
      </c>
      <c r="B13" s="314" t="s">
        <v>521</v>
      </c>
      <c r="C13" s="303">
        <v>2</v>
      </c>
      <c r="D13" s="97">
        <f>D14+D18+D57+D58+D62+D69</f>
        <v>12366824</v>
      </c>
      <c r="E13" s="97">
        <f>E14+E18+E57+E58+E62+E69</f>
        <v>12387069</v>
      </c>
      <c r="F13" s="124">
        <f t="shared" si="0"/>
        <v>100.16370411675626</v>
      </c>
    </row>
    <row r="14" spans="1:6" s="3" customFormat="1">
      <c r="A14" s="132" t="s">
        <v>1564</v>
      </c>
      <c r="B14" s="314" t="s">
        <v>3259</v>
      </c>
      <c r="C14" s="303">
        <v>3</v>
      </c>
      <c r="D14" s="97">
        <f>D15+D16-D17</f>
        <v>2926839</v>
      </c>
      <c r="E14" s="97">
        <f>E15+E16-E17</f>
        <v>2926839</v>
      </c>
      <c r="F14" s="124">
        <f t="shared" si="0"/>
        <v>100</v>
      </c>
    </row>
    <row r="15" spans="1:6" s="3" customFormat="1">
      <c r="A15" s="132" t="s">
        <v>3260</v>
      </c>
      <c r="B15" s="314" t="s">
        <v>3261</v>
      </c>
      <c r="C15" s="303">
        <v>4</v>
      </c>
      <c r="D15" s="94">
        <v>2926839</v>
      </c>
      <c r="E15" s="94">
        <v>2926839</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9439985</v>
      </c>
      <c r="E18" s="97">
        <f>E19+E25+E35+E41+E47+E51</f>
        <v>9460230</v>
      </c>
      <c r="F18" s="124">
        <f t="shared" si="0"/>
        <v>100.21446008653616</v>
      </c>
    </row>
    <row r="19" spans="1:6" s="3" customFormat="1">
      <c r="A19" s="315" t="s">
        <v>362</v>
      </c>
      <c r="B19" s="314" t="s">
        <v>3928</v>
      </c>
      <c r="C19" s="303">
        <v>8</v>
      </c>
      <c r="D19" s="97">
        <f>SUM(D20:D23)-D24</f>
        <v>9166915</v>
      </c>
      <c r="E19" s="97">
        <f>SUM(E20:E23)-E24</f>
        <v>9124238</v>
      </c>
      <c r="F19" s="124">
        <f t="shared" si="0"/>
        <v>99.534445339571704</v>
      </c>
    </row>
    <row r="20" spans="1:6" s="3" customFormat="1">
      <c r="A20" s="132" t="s">
        <v>363</v>
      </c>
      <c r="B20" s="314" t="s">
        <v>382</v>
      </c>
      <c r="C20" s="303">
        <v>9</v>
      </c>
      <c r="D20" s="94"/>
      <c r="E20" s="94"/>
      <c r="F20" s="125" t="str">
        <f t="shared" si="0"/>
        <v>-</v>
      </c>
    </row>
    <row r="21" spans="1:6" s="3" customFormat="1">
      <c r="A21" s="132" t="s">
        <v>364</v>
      </c>
      <c r="B21" s="314" t="s">
        <v>383</v>
      </c>
      <c r="C21" s="303">
        <v>10</v>
      </c>
      <c r="D21" s="94">
        <v>13049976</v>
      </c>
      <c r="E21" s="94">
        <v>13197226</v>
      </c>
      <c r="F21" s="125">
        <f t="shared" si="0"/>
        <v>101.12835456555629</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3883061</v>
      </c>
      <c r="E24" s="94">
        <v>4072988</v>
      </c>
      <c r="F24" s="125">
        <f t="shared" si="0"/>
        <v>104.89116704579197</v>
      </c>
    </row>
    <row r="25" spans="1:6" s="3" customFormat="1">
      <c r="A25" s="315" t="s">
        <v>1156</v>
      </c>
      <c r="B25" s="314" t="s">
        <v>1261</v>
      </c>
      <c r="C25" s="303">
        <v>14</v>
      </c>
      <c r="D25" s="97">
        <f>SUM(D26:D33)-D34</f>
        <v>132140</v>
      </c>
      <c r="E25" s="97">
        <f>SUM(E26:E33)-E34</f>
        <v>190667</v>
      </c>
      <c r="F25" s="124">
        <f t="shared" si="0"/>
        <v>144.291660360224</v>
      </c>
    </row>
    <row r="26" spans="1:6" s="3" customFormat="1">
      <c r="A26" s="132" t="s">
        <v>1157</v>
      </c>
      <c r="B26" s="314" t="s">
        <v>3941</v>
      </c>
      <c r="C26" s="303">
        <v>15</v>
      </c>
      <c r="D26" s="94">
        <v>866078</v>
      </c>
      <c r="E26" s="94">
        <v>950407</v>
      </c>
      <c r="F26" s="125">
        <f t="shared" si="0"/>
        <v>109.73688282117777</v>
      </c>
    </row>
    <row r="27" spans="1:6" s="3" customFormat="1">
      <c r="A27" s="132" t="s">
        <v>1158</v>
      </c>
      <c r="B27" s="314" t="s">
        <v>3965</v>
      </c>
      <c r="C27" s="303">
        <v>16</v>
      </c>
      <c r="D27" s="94">
        <v>26310</v>
      </c>
      <c r="E27" s="94">
        <v>29055</v>
      </c>
      <c r="F27" s="125">
        <f t="shared" si="0"/>
        <v>110.43329532497151</v>
      </c>
    </row>
    <row r="28" spans="1:6" s="3" customFormat="1">
      <c r="A28" s="132" t="s">
        <v>1159</v>
      </c>
      <c r="B28" s="314" t="s">
        <v>3943</v>
      </c>
      <c r="C28" s="303">
        <v>17</v>
      </c>
      <c r="D28" s="94">
        <v>12675</v>
      </c>
      <c r="E28" s="94">
        <v>17370</v>
      </c>
      <c r="F28" s="125">
        <f t="shared" si="0"/>
        <v>137.04142011834318</v>
      </c>
    </row>
    <row r="29" spans="1:6" s="3" customFormat="1">
      <c r="A29" s="132" t="s">
        <v>1160</v>
      </c>
      <c r="B29" s="314" t="s">
        <v>3944</v>
      </c>
      <c r="C29" s="303">
        <v>18</v>
      </c>
      <c r="D29" s="94">
        <v>77217</v>
      </c>
      <c r="E29" s="94">
        <v>77217</v>
      </c>
      <c r="F29" s="125">
        <f t="shared" si="0"/>
        <v>100</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90502</v>
      </c>
      <c r="E31" s="94">
        <v>90502</v>
      </c>
      <c r="F31" s="125">
        <f t="shared" si="0"/>
        <v>100</v>
      </c>
    </row>
    <row r="32" spans="1:6" s="3" customFormat="1">
      <c r="A32" s="272" t="s">
        <v>2452</v>
      </c>
      <c r="B32" s="314" t="s">
        <v>3947</v>
      </c>
      <c r="C32" s="303">
        <v>21</v>
      </c>
      <c r="D32" s="94">
        <v>121656</v>
      </c>
      <c r="E32" s="94">
        <v>121656</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1062298</v>
      </c>
      <c r="E34" s="94">
        <v>1095540</v>
      </c>
      <c r="F34" s="125">
        <f t="shared" si="0"/>
        <v>103.12925374988939</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118941</v>
      </c>
      <c r="E41" s="97">
        <f>SUM(E42:E45)-E46</f>
        <v>123336</v>
      </c>
      <c r="F41" s="124">
        <f t="shared" si="0"/>
        <v>103.69510933992483</v>
      </c>
    </row>
    <row r="42" spans="1:6" s="3" customFormat="1">
      <c r="A42" s="132" t="s">
        <v>2878</v>
      </c>
      <c r="B42" s="314" t="s">
        <v>2886</v>
      </c>
      <c r="C42" s="303">
        <v>31</v>
      </c>
      <c r="D42" s="94">
        <v>463481</v>
      </c>
      <c r="E42" s="94">
        <v>467876</v>
      </c>
      <c r="F42" s="125">
        <f t="shared" si="0"/>
        <v>100.94825893618078</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344540</v>
      </c>
      <c r="E46" s="94">
        <v>344540</v>
      </c>
      <c r="F46" s="125">
        <f t="shared" si="0"/>
        <v>100</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21989</v>
      </c>
      <c r="E51" s="97">
        <f>SUM(E52:E55)-E56</f>
        <v>21989</v>
      </c>
      <c r="F51" s="124">
        <f t="shared" si="0"/>
        <v>100</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21989</v>
      </c>
      <c r="E53" s="94">
        <v>21989</v>
      </c>
      <c r="F53" s="125">
        <f t="shared" si="0"/>
        <v>100</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105521</v>
      </c>
      <c r="E60" s="94">
        <v>101960</v>
      </c>
      <c r="F60" s="125">
        <f t="shared" si="0"/>
        <v>96.625316287753151</v>
      </c>
    </row>
    <row r="61" spans="1:6" s="3" customFormat="1">
      <c r="A61" s="132" t="s">
        <v>456</v>
      </c>
      <c r="B61" s="314" t="s">
        <v>617</v>
      </c>
      <c r="C61" s="303">
        <v>50</v>
      </c>
      <c r="D61" s="94">
        <v>105521</v>
      </c>
      <c r="E61" s="94">
        <v>101960</v>
      </c>
      <c r="F61" s="125">
        <f t="shared" si="0"/>
        <v>96.625316287753151</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588898</v>
      </c>
      <c r="E74" s="97">
        <f>E75+E84+E92+E123+E139+E151+E168+E169</f>
        <v>692539</v>
      </c>
      <c r="F74" s="124">
        <f t="shared" si="0"/>
        <v>117.59914280571509</v>
      </c>
    </row>
    <row r="75" spans="1:6" s="3" customFormat="1">
      <c r="A75" s="272" t="s">
        <v>2744</v>
      </c>
      <c r="B75" s="314" t="s">
        <v>322</v>
      </c>
      <c r="C75" s="303">
        <v>64</v>
      </c>
      <c r="D75" s="97">
        <f>+D76+D81+D82+D83</f>
        <v>99475</v>
      </c>
      <c r="E75" s="97">
        <f>+E76+E81+E82+E83</f>
        <v>213624</v>
      </c>
      <c r="F75" s="124">
        <f t="shared" si="0"/>
        <v>214.75144508670519</v>
      </c>
    </row>
    <row r="76" spans="1:6" s="3" customFormat="1">
      <c r="A76" s="132" t="s">
        <v>3429</v>
      </c>
      <c r="B76" s="317" t="s">
        <v>1885</v>
      </c>
      <c r="C76" s="303">
        <v>65</v>
      </c>
      <c r="D76" s="97">
        <f>SUM(D77:D80)</f>
        <v>99036</v>
      </c>
      <c r="E76" s="97">
        <f>SUM(E77:E80)</f>
        <v>213449</v>
      </c>
      <c r="F76" s="124">
        <f t="shared" ref="F76:F139" si="1">IF(D76&gt;0,IF(E76/D76&gt;=100,"&gt;&gt;100",E76/D76*100),"-")</f>
        <v>215.52667716789853</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99036</v>
      </c>
      <c r="E78" s="94">
        <v>213449</v>
      </c>
      <c r="F78" s="125">
        <f t="shared" si="1"/>
        <v>215.52667716789853</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439</v>
      </c>
      <c r="E82" s="94">
        <v>175</v>
      </c>
      <c r="F82" s="125">
        <f t="shared" si="1"/>
        <v>39.863325740318906</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10769</v>
      </c>
      <c r="E84" s="97">
        <f>+E85+SUM(E88:E91)</f>
        <v>9290</v>
      </c>
      <c r="F84" s="124">
        <f t="shared" si="1"/>
        <v>86.266134274305884</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v>1000</v>
      </c>
      <c r="E89" s="94"/>
      <c r="F89" s="125">
        <f t="shared" si="1"/>
        <v>0</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9769</v>
      </c>
      <c r="E91" s="94">
        <v>9290</v>
      </c>
      <c r="F91" s="125">
        <f t="shared" si="1"/>
        <v>95.096734568533108</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0</v>
      </c>
      <c r="E151" s="97">
        <f>SUM(E152:E154)+SUM(E162:E166)-E167</f>
        <v>0</v>
      </c>
      <c r="F151" s="124" t="str">
        <f t="shared" si="2"/>
        <v>-</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478654</v>
      </c>
      <c r="E169" s="97">
        <f>SUM(E170:E172)</f>
        <v>469625</v>
      </c>
      <c r="F169" s="124">
        <f t="shared" si="2"/>
        <v>98.113668746108885</v>
      </c>
    </row>
    <row r="170" spans="1:6" s="3" customFormat="1">
      <c r="A170" s="272" t="s">
        <v>2743</v>
      </c>
      <c r="B170" s="314" t="s">
        <v>4239</v>
      </c>
      <c r="C170" s="303">
        <v>159</v>
      </c>
      <c r="D170" s="94">
        <v>1000</v>
      </c>
      <c r="E170" s="94">
        <v>1000</v>
      </c>
      <c r="F170" s="125">
        <f t="shared" si="2"/>
        <v>100</v>
      </c>
    </row>
    <row r="171" spans="1:6" s="3" customFormat="1">
      <c r="A171" s="272" t="s">
        <v>3811</v>
      </c>
      <c r="B171" s="314" t="s">
        <v>3812</v>
      </c>
      <c r="C171" s="303">
        <v>160</v>
      </c>
      <c r="D171" s="94">
        <v>2999</v>
      </c>
      <c r="E171" s="94"/>
      <c r="F171" s="125">
        <f t="shared" si="2"/>
        <v>0</v>
      </c>
    </row>
    <row r="172" spans="1:6" s="3" customFormat="1">
      <c r="A172" s="272" t="s">
        <v>4240</v>
      </c>
      <c r="B172" s="314" t="s">
        <v>4241</v>
      </c>
      <c r="C172" s="303">
        <v>161</v>
      </c>
      <c r="D172" s="94">
        <v>474655</v>
      </c>
      <c r="E172" s="94">
        <v>468625</v>
      </c>
      <c r="F172" s="125">
        <f t="shared" si="2"/>
        <v>98.729603606830224</v>
      </c>
    </row>
    <row r="173" spans="1:6" s="3" customFormat="1">
      <c r="A173" s="272"/>
      <c r="B173" s="314" t="s">
        <v>1068</v>
      </c>
      <c r="C173" s="303">
        <v>162</v>
      </c>
      <c r="D173" s="97">
        <f>D174+D234</f>
        <v>12955723</v>
      </c>
      <c r="E173" s="97">
        <f>E174+E234</f>
        <v>13079607</v>
      </c>
      <c r="F173" s="124">
        <f t="shared" si="2"/>
        <v>100.95621062599132</v>
      </c>
    </row>
    <row r="174" spans="1:6" s="3" customFormat="1">
      <c r="A174" s="272" t="s">
        <v>3813</v>
      </c>
      <c r="B174" s="314" t="s">
        <v>1145</v>
      </c>
      <c r="C174" s="303">
        <v>163</v>
      </c>
      <c r="D174" s="97">
        <f>D175+D186+D187+D203+D231</f>
        <v>547396</v>
      </c>
      <c r="E174" s="97">
        <f>E175+E186+E187+E203+E231</f>
        <v>599425</v>
      </c>
      <c r="F174" s="124">
        <f t="shared" si="2"/>
        <v>109.50481918026438</v>
      </c>
    </row>
    <row r="175" spans="1:6" s="3" customFormat="1">
      <c r="A175" s="272" t="s">
        <v>1181</v>
      </c>
      <c r="B175" s="314" t="s">
        <v>1547</v>
      </c>
      <c r="C175" s="303">
        <v>164</v>
      </c>
      <c r="D175" s="97">
        <f>SUM(D176:D178)+SUM(D182:D185)</f>
        <v>547396</v>
      </c>
      <c r="E175" s="97">
        <f>SUM(E176:E178)+SUM(E182:E185)</f>
        <v>584425</v>
      </c>
      <c r="F175" s="124">
        <f t="shared" si="2"/>
        <v>106.7645726311482</v>
      </c>
    </row>
    <row r="176" spans="1:6" s="3" customFormat="1">
      <c r="A176" s="272" t="s">
        <v>1182</v>
      </c>
      <c r="B176" s="314" t="s">
        <v>1183</v>
      </c>
      <c r="C176" s="303">
        <v>165</v>
      </c>
      <c r="D176" s="94">
        <v>468763</v>
      </c>
      <c r="E176" s="94">
        <v>474754</v>
      </c>
      <c r="F176" s="125">
        <f t="shared" si="2"/>
        <v>101.27804455556432</v>
      </c>
    </row>
    <row r="177" spans="1:6" s="3" customFormat="1">
      <c r="A177" s="272" t="s">
        <v>1184</v>
      </c>
      <c r="B177" s="314" t="s">
        <v>1185</v>
      </c>
      <c r="C177" s="303">
        <v>166</v>
      </c>
      <c r="D177" s="94">
        <v>76877</v>
      </c>
      <c r="E177" s="94">
        <v>107665</v>
      </c>
      <c r="F177" s="125">
        <f t="shared" si="2"/>
        <v>140.04838898500202</v>
      </c>
    </row>
    <row r="178" spans="1:6" s="3" customFormat="1">
      <c r="A178" s="272" t="s">
        <v>1186</v>
      </c>
      <c r="B178" s="317" t="s">
        <v>2842</v>
      </c>
      <c r="C178" s="303">
        <v>167</v>
      </c>
      <c r="D178" s="97">
        <f>SUM(D179:D181)</f>
        <v>1756</v>
      </c>
      <c r="E178" s="97">
        <f>SUM(E179:E181)</f>
        <v>1756</v>
      </c>
      <c r="F178" s="124">
        <f t="shared" si="2"/>
        <v>100</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1756</v>
      </c>
      <c r="E181" s="94">
        <v>1756</v>
      </c>
      <c r="F181" s="125">
        <f t="shared" si="2"/>
        <v>100</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c r="E185" s="94">
        <v>250</v>
      </c>
      <c r="F185" s="125" t="str">
        <f t="shared" si="2"/>
        <v>-</v>
      </c>
    </row>
    <row r="186" spans="1:6" s="3" customFormat="1">
      <c r="A186" s="272" t="s">
        <v>3033</v>
      </c>
      <c r="B186" s="314" t="s">
        <v>3034</v>
      </c>
      <c r="C186" s="303">
        <v>175</v>
      </c>
      <c r="D186" s="94"/>
      <c r="E186" s="94">
        <v>15000</v>
      </c>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12408327</v>
      </c>
      <c r="E234" s="97">
        <f>+E235+E243-E247+E251+E252+E253</f>
        <v>12480182</v>
      </c>
      <c r="F234" s="124">
        <f t="shared" si="3"/>
        <v>100.5790869308973</v>
      </c>
    </row>
    <row r="235" spans="1:6" s="3" customFormat="1">
      <c r="A235" s="132" t="s">
        <v>1279</v>
      </c>
      <c r="B235" s="314" t="s">
        <v>3395</v>
      </c>
      <c r="C235" s="303">
        <v>224</v>
      </c>
      <c r="D235" s="97">
        <f>D236-D239</f>
        <v>12399339</v>
      </c>
      <c r="E235" s="97">
        <f>E236-E239</f>
        <v>12419584</v>
      </c>
      <c r="F235" s="124">
        <f t="shared" si="3"/>
        <v>100.16327483263423</v>
      </c>
    </row>
    <row r="236" spans="1:6" s="3" customFormat="1">
      <c r="A236" s="132" t="s">
        <v>1280</v>
      </c>
      <c r="B236" s="314" t="s">
        <v>3396</v>
      </c>
      <c r="C236" s="303">
        <v>225</v>
      </c>
      <c r="D236" s="97">
        <f>SUM(D237:D238)</f>
        <v>12399339</v>
      </c>
      <c r="E236" s="97">
        <f>SUM(E237:E238)</f>
        <v>12419584</v>
      </c>
      <c r="F236" s="124">
        <f t="shared" si="3"/>
        <v>100.16327483263423</v>
      </c>
    </row>
    <row r="237" spans="1:6" s="3" customFormat="1">
      <c r="A237" s="132" t="s">
        <v>1281</v>
      </c>
      <c r="B237" s="314" t="s">
        <v>1282</v>
      </c>
      <c r="C237" s="303">
        <v>226</v>
      </c>
      <c r="D237" s="94">
        <v>12399339</v>
      </c>
      <c r="E237" s="94">
        <v>12419584</v>
      </c>
      <c r="F237" s="125">
        <f t="shared" si="3"/>
        <v>100.16327483263423</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838738</v>
      </c>
      <c r="E243" s="97">
        <f>SUM(E244:E246)</f>
        <v>1073341</v>
      </c>
      <c r="F243" s="124">
        <f t="shared" si="3"/>
        <v>127.97095159632686</v>
      </c>
    </row>
    <row r="244" spans="1:6" s="3" customFormat="1">
      <c r="A244" s="132" t="s">
        <v>2861</v>
      </c>
      <c r="B244" s="314" t="s">
        <v>4121</v>
      </c>
      <c r="C244" s="303">
        <v>233</v>
      </c>
      <c r="D244" s="94"/>
      <c r="E244" s="94"/>
      <c r="F244" s="125" t="str">
        <f t="shared" si="3"/>
        <v>-</v>
      </c>
    </row>
    <row r="245" spans="1:6" s="3" customFormat="1">
      <c r="A245" s="132" t="s">
        <v>1132</v>
      </c>
      <c r="B245" s="314" t="s">
        <v>2804</v>
      </c>
      <c r="C245" s="303">
        <v>234</v>
      </c>
      <c r="D245" s="94">
        <v>838738</v>
      </c>
      <c r="E245" s="94">
        <v>1073341</v>
      </c>
      <c r="F245" s="125">
        <f t="shared" si="3"/>
        <v>127.97095159632686</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829750</v>
      </c>
      <c r="E247" s="97">
        <f>SUM(E248:E250)</f>
        <v>1012743</v>
      </c>
      <c r="F247" s="124">
        <f t="shared" si="3"/>
        <v>122.05399216631517</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v>829750</v>
      </c>
      <c r="E250" s="94">
        <v>1012743</v>
      </c>
      <c r="F250" s="125">
        <f t="shared" si="3"/>
        <v>122.05399216631517</v>
      </c>
    </row>
    <row r="251" spans="1:6" s="3" customFormat="1">
      <c r="A251" s="132" t="s">
        <v>4283</v>
      </c>
      <c r="B251" s="317" t="s">
        <v>2810</v>
      </c>
      <c r="C251" s="303">
        <v>240</v>
      </c>
      <c r="D251" s="94"/>
      <c r="E251" s="94"/>
      <c r="F251" s="125" t="str">
        <f t="shared" si="3"/>
        <v>-</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c r="E261" s="94"/>
      <c r="F261" s="125" t="str">
        <f t="shared" si="4"/>
        <v>-</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547396</v>
      </c>
      <c r="E287" s="94">
        <v>584425</v>
      </c>
      <c r="F287" s="125">
        <f t="shared" si="4"/>
        <v>106.7645726311482</v>
      </c>
    </row>
    <row r="288" spans="1:6" s="3" customFormat="1">
      <c r="A288" s="132" t="s">
        <v>3177</v>
      </c>
      <c r="B288" s="314" t="s">
        <v>3274</v>
      </c>
      <c r="C288" s="303">
        <v>276</v>
      </c>
      <c r="D288" s="94"/>
      <c r="E288" s="94"/>
      <c r="F288" s="125" t="str">
        <f t="shared" si="4"/>
        <v>-</v>
      </c>
    </row>
    <row r="289" spans="1:6" s="3" customFormat="1">
      <c r="A289" s="132" t="s">
        <v>3275</v>
      </c>
      <c r="B289" s="314" t="s">
        <v>3276</v>
      </c>
      <c r="C289" s="303">
        <v>277</v>
      </c>
      <c r="D289" s="94"/>
      <c r="E289" s="94">
        <v>15000</v>
      </c>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Ivan Ivančević</v>
      </c>
      <c r="B325" s="291"/>
      <c r="D325" s="293"/>
      <c r="E325" s="293"/>
      <c r="F325" s="291"/>
      <c r="G325" s="307"/>
    </row>
    <row r="326" spans="1:7" s="292" customFormat="1" ht="15" customHeight="1">
      <c r="A326" s="291" t="str">
        <f>IF(RefStr!H27="","Telefon za kontakt: _________________","Telefon za kontakt: " &amp; RefStr!H27)</f>
        <v>Telefon za kontakt: 032590372</v>
      </c>
      <c r="B326" s="291"/>
      <c r="F326" s="291"/>
      <c r="G326" s="307"/>
    </row>
    <row r="327" spans="1:7" s="292" customFormat="1" ht="15" customHeight="1">
      <c r="A327" s="291" t="str">
        <f>IF(RefStr!H33="","Odgovorna osoba: _____________________________","Odgovorna osoba: " &amp; RefStr!H33)</f>
        <v>Odgovorna osoba: Miroslav Bošnjak</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1"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23114</v>
      </c>
      <c r="C4" s="414"/>
      <c r="D4" s="414"/>
      <c r="E4" s="415">
        <f>SUM(Skriveni!G1287:G1423)</f>
        <v>9779492.4030000009</v>
      </c>
      <c r="F4" s="416"/>
    </row>
    <row r="5" spans="1:6" ht="15" customHeight="1">
      <c r="B5" s="413" t="str">
        <f>"Naziv: "&amp;IF(RefStr!B10&lt;&gt;"",RefStr!B10,"_______________________________________")</f>
        <v>Naziv: Osnovna škola Julija Benešića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6614529</v>
      </c>
      <c r="E121" s="97">
        <f>E122+E125+E128+E129+SUM(E132:E135)</f>
        <v>7146945</v>
      </c>
      <c r="F121" s="125">
        <f t="shared" si="1"/>
        <v>108.04918989696772</v>
      </c>
    </row>
    <row r="122" spans="1:6" s="3" customFormat="1">
      <c r="A122" s="132" t="s">
        <v>2919</v>
      </c>
      <c r="B122" s="105" t="s">
        <v>3973</v>
      </c>
      <c r="C122" s="303">
        <v>111</v>
      </c>
      <c r="D122" s="97">
        <f>SUM(D123:D124)</f>
        <v>6405142</v>
      </c>
      <c r="E122" s="97">
        <f>SUM(E123:E124)</f>
        <v>6916477</v>
      </c>
      <c r="F122" s="125">
        <f t="shared" si="1"/>
        <v>107.98319537646472</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6405142</v>
      </c>
      <c r="E124" s="94">
        <v>6916477</v>
      </c>
      <c r="F124" s="125">
        <f t="shared" si="1"/>
        <v>107.98319537646472</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209387</v>
      </c>
      <c r="E133" s="94">
        <v>230468</v>
      </c>
      <c r="F133" s="125">
        <f t="shared" si="1"/>
        <v>110.06796028406731</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6614529</v>
      </c>
      <c r="E148" s="107">
        <f>E12+E29+E35+E42+E82+E89+E96+E114+E121+E136</f>
        <v>7146945</v>
      </c>
      <c r="F148" s="126">
        <f t="shared" si="2"/>
        <v>108.04918989696772</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Ivan Ivančević</v>
      </c>
      <c r="B151" s="291"/>
      <c r="D151" s="293"/>
      <c r="E151" s="293"/>
      <c r="F151" s="291"/>
      <c r="G151" s="307"/>
    </row>
    <row r="152" spans="1:7" s="292" customFormat="1" ht="15" customHeight="1">
      <c r="A152" s="291" t="str">
        <f>IF(RefStr!H27="","Telefon za kontakt: _________________","Telefon za kontakt: " &amp; RefStr!H27)</f>
        <v>Telefon za kontakt: 032590372</v>
      </c>
      <c r="B152" s="291"/>
      <c r="E152" s="291"/>
      <c r="F152" s="291"/>
      <c r="G152" s="307"/>
    </row>
    <row r="153" spans="1:7" s="292" customFormat="1" ht="15" customHeight="1">
      <c r="A153" s="291" t="str">
        <f>IF(RefStr!H33="","Odgovorna osoba: _____________________________","Odgovorna osoba: " &amp; RefStr!H33)</f>
        <v>Odgovorna osoba: Miroslav Bošnjak</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E39" sqref="E39"/>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23114</v>
      </c>
      <c r="C4" s="450"/>
      <c r="D4" s="415">
        <f>SUM(Skriveni!G1424:G1467)</f>
        <v>9413.1830000000009</v>
      </c>
      <c r="E4" s="416"/>
    </row>
    <row r="5" spans="1:6" ht="15" customHeight="1">
      <c r="B5" s="413" t="str">
        <f>"Naziv: "&amp;IF(RefStr!B10&lt;&gt;"",RefStr!B10,"_______________________________________")</f>
        <v>Naziv: Osnovna škola Julija Benešića</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134394</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134394</v>
      </c>
      <c r="E29" s="134">
        <f>E30+E37</f>
        <v>0</v>
      </c>
    </row>
    <row r="30" spans="1:5" s="3" customFormat="1" ht="14.1" customHeight="1">
      <c r="A30" s="301" t="s">
        <v>1215</v>
      </c>
      <c r="B30" s="302" t="s">
        <v>3068</v>
      </c>
      <c r="C30" s="303">
        <v>19</v>
      </c>
      <c r="D30" s="97">
        <f>SUM(D31:D36)</f>
        <v>20245</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v>20245</v>
      </c>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114149</v>
      </c>
      <c r="E37" s="134">
        <f>SUM(E38:E44)</f>
        <v>0</v>
      </c>
    </row>
    <row r="38" spans="1:5" s="3" customFormat="1" ht="14.1" customHeight="1">
      <c r="A38" s="301" t="s">
        <v>1215</v>
      </c>
      <c r="B38" s="302" t="s">
        <v>4264</v>
      </c>
      <c r="C38" s="303">
        <v>27</v>
      </c>
      <c r="D38" s="94">
        <v>114149</v>
      </c>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Ivan Ivančević</v>
      </c>
      <c r="B59" s="291"/>
      <c r="D59" s="293"/>
      <c r="E59" s="293"/>
      <c r="F59" s="291"/>
      <c r="G59" s="307"/>
    </row>
    <row r="60" spans="1:7" s="292" customFormat="1" ht="15" customHeight="1">
      <c r="A60" s="291" t="str">
        <f>IF(RefStr!H27="","Telefon za kontakt: _________________","Telefon za kontakt: " &amp; RefStr!H27)</f>
        <v>Telefon za kontakt: 032590372</v>
      </c>
      <c r="B60" s="291"/>
      <c r="F60" s="291"/>
      <c r="G60" s="307"/>
    </row>
    <row r="61" spans="1:7" s="292" customFormat="1" ht="15" customHeight="1">
      <c r="A61" s="291" t="str">
        <f>IF(RefStr!H33="","Odgovorna osoba: _____________________________","Odgovorna osoba: " &amp; RefStr!H33)</f>
        <v>Odgovorna osoba: Miroslav Bošnjak</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1" activePane="bottomLeft" state="frozen"/>
      <selection pane="bottomLeft" activeCell="D23" sqref="D23"/>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23114</v>
      </c>
      <c r="C4" s="415">
        <f>SUM(Skriveni!G1468:G1561)</f>
        <v>612267.80900000001</v>
      </c>
      <c r="D4" s="416"/>
    </row>
    <row r="5" spans="1:5" s="23" customFormat="1" ht="15" customHeight="1">
      <c r="B5" s="98" t="str">
        <f>"Naziv: "&amp;IF(RefStr!B10&lt;&gt;"",RefStr!B10,"_______________________________________")</f>
        <v>Naziv: Osnovna škola Julija Benešića</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547396</v>
      </c>
    </row>
    <row r="13" spans="1:5" s="2" customFormat="1">
      <c r="A13" s="270"/>
      <c r="B13" s="271" t="s">
        <v>2062</v>
      </c>
      <c r="C13" s="264">
        <v>2</v>
      </c>
      <c r="D13" s="140">
        <f>D14+D15+D23+D24</f>
        <v>6624962</v>
      </c>
    </row>
    <row r="14" spans="1:5" s="2" customFormat="1">
      <c r="A14" s="270"/>
      <c r="B14" s="271" t="s">
        <v>4041</v>
      </c>
      <c r="C14" s="264">
        <v>3</v>
      </c>
      <c r="D14" s="141"/>
    </row>
    <row r="15" spans="1:5" s="2" customFormat="1">
      <c r="A15" s="270" t="s">
        <v>1181</v>
      </c>
      <c r="B15" s="271" t="s">
        <v>3078</v>
      </c>
      <c r="C15" s="264">
        <v>4</v>
      </c>
      <c r="D15" s="140">
        <f>SUM(D16:D22)</f>
        <v>6526502</v>
      </c>
    </row>
    <row r="16" spans="1:5" s="2" customFormat="1">
      <c r="A16" s="272" t="s">
        <v>1182</v>
      </c>
      <c r="B16" s="273" t="s">
        <v>1183</v>
      </c>
      <c r="C16" s="264">
        <v>5</v>
      </c>
      <c r="D16" s="141">
        <v>5771456</v>
      </c>
    </row>
    <row r="17" spans="1:4" s="2" customFormat="1">
      <c r="A17" s="272" t="s">
        <v>1184</v>
      </c>
      <c r="B17" s="273" t="s">
        <v>1185</v>
      </c>
      <c r="C17" s="264">
        <v>6</v>
      </c>
      <c r="D17" s="141">
        <v>752087</v>
      </c>
    </row>
    <row r="18" spans="1:4" s="2" customFormat="1">
      <c r="A18" s="272" t="s">
        <v>1186</v>
      </c>
      <c r="B18" s="273" t="s">
        <v>1187</v>
      </c>
      <c r="C18" s="264">
        <v>7</v>
      </c>
      <c r="D18" s="141"/>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2959</v>
      </c>
    </row>
    <row r="23" spans="1:4" s="2" customFormat="1">
      <c r="A23" s="270" t="s">
        <v>3033</v>
      </c>
      <c r="B23" s="271" t="s">
        <v>3034</v>
      </c>
      <c r="C23" s="264">
        <v>12</v>
      </c>
      <c r="D23" s="141">
        <v>98460</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6572933</v>
      </c>
    </row>
    <row r="31" spans="1:4" s="2" customFormat="1">
      <c r="A31" s="272"/>
      <c r="B31" s="271" t="s">
        <v>4041</v>
      </c>
      <c r="C31" s="264">
        <v>20</v>
      </c>
      <c r="D31" s="141"/>
    </row>
    <row r="32" spans="1:4" s="2" customFormat="1">
      <c r="A32" s="270" t="s">
        <v>1181</v>
      </c>
      <c r="B32" s="271" t="s">
        <v>3081</v>
      </c>
      <c r="C32" s="264">
        <v>21</v>
      </c>
      <c r="D32" s="140">
        <f>SUM(D33:D39)</f>
        <v>6489473</v>
      </c>
    </row>
    <row r="33" spans="1:4" s="2" customFormat="1">
      <c r="A33" s="272" t="s">
        <v>1182</v>
      </c>
      <c r="B33" s="273" t="s">
        <v>1183</v>
      </c>
      <c r="C33" s="264">
        <v>22</v>
      </c>
      <c r="D33" s="141">
        <v>5765464</v>
      </c>
    </row>
    <row r="34" spans="1:4" s="2" customFormat="1">
      <c r="A34" s="272" t="s">
        <v>1184</v>
      </c>
      <c r="B34" s="273" t="s">
        <v>1185</v>
      </c>
      <c r="C34" s="264">
        <v>23</v>
      </c>
      <c r="D34" s="141">
        <v>721300</v>
      </c>
    </row>
    <row r="35" spans="1:4" s="2" customFormat="1">
      <c r="A35" s="272" t="s">
        <v>1186</v>
      </c>
      <c r="B35" s="273" t="s">
        <v>1187</v>
      </c>
      <c r="C35" s="264">
        <v>24</v>
      </c>
      <c r="D35" s="141"/>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2709</v>
      </c>
    </row>
    <row r="40" spans="1:4" s="2" customFormat="1">
      <c r="A40" s="275" t="s">
        <v>3033</v>
      </c>
      <c r="B40" s="271" t="s">
        <v>3034</v>
      </c>
      <c r="C40" s="264">
        <v>29</v>
      </c>
      <c r="D40" s="141">
        <v>83460</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599425</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599425</v>
      </c>
    </row>
    <row r="102" spans="1:5" s="2" customFormat="1">
      <c r="A102" s="272"/>
      <c r="B102" s="280" t="s">
        <v>4041</v>
      </c>
      <c r="C102" s="264">
        <v>91</v>
      </c>
      <c r="D102" s="141"/>
    </row>
    <row r="103" spans="1:5" s="2" customFormat="1">
      <c r="A103" s="272" t="s">
        <v>1181</v>
      </c>
      <c r="B103" s="280" t="s">
        <v>1365</v>
      </c>
      <c r="C103" s="264">
        <v>92</v>
      </c>
      <c r="D103" s="141">
        <v>584425</v>
      </c>
    </row>
    <row r="104" spans="1:5" s="2" customFormat="1">
      <c r="A104" s="272" t="s">
        <v>3033</v>
      </c>
      <c r="B104" s="280" t="s">
        <v>3034</v>
      </c>
      <c r="C104" s="264">
        <v>93</v>
      </c>
      <c r="D104" s="141">
        <v>15000</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Ivan Ivančević</v>
      </c>
      <c r="B109" s="291"/>
      <c r="C109" s="293"/>
      <c r="D109" s="293"/>
      <c r="E109" s="291"/>
    </row>
    <row r="110" spans="1:5" s="292" customFormat="1" ht="15" customHeight="1">
      <c r="A110" s="291" t="str">
        <f>IF(RefStr!H27="","Telefon za kontakt: _________________","Telefon za kontakt: " &amp; RefStr!H27)</f>
        <v>Telefon za kontakt: 032590372</v>
      </c>
      <c r="B110" s="291"/>
      <c r="E110" s="291"/>
    </row>
    <row r="111" spans="1:5" s="292" customFormat="1" ht="15" customHeight="1">
      <c r="A111" s="291" t="str">
        <f>IF(RefStr!H33="","Odgovorna osoba: _____________________________","Odgovorna osoba: " &amp; RefStr!H33)</f>
        <v>Odgovorna osoba: Miroslav Bošnjak</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5" activePane="bottomLeft" state="frozen"/>
      <selection pane="bottomLeft" activeCell="C22" sqref="C22"/>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23114</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4</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Ivan</cp:lastModifiedBy>
  <cp:lastPrinted>2019-01-30T09:08:37Z</cp:lastPrinted>
  <dcterms:created xsi:type="dcterms:W3CDTF">2001-11-21T09:32:18Z</dcterms:created>
  <dcterms:modified xsi:type="dcterms:W3CDTF">2019-01-30T09:18:42Z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